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60" windowWidth="25600" windowHeight="14080" activeTab="0"/>
  </bookViews>
  <sheets>
    <sheet name="Inventory" sheetId="1" r:id="rId1"/>
    <sheet name="13-15" sheetId="2" r:id="rId2"/>
    <sheet name="JrSr" sheetId="3" r:id="rId3"/>
    <sheet name="Invitational- A" sheetId="4" r:id="rId4"/>
    <sheet name="Invitational- B" sheetId="5" r:id="rId5"/>
    <sheet name="COLLEGIATES" sheetId="6" r:id="rId6"/>
    <sheet name="Potential for 2019" sheetId="7" r:id="rId7"/>
  </sheets>
  <definedNames>
    <definedName name="_xlnm.Print_Area" localSheetId="1">'13-15'!$A$1:$M$23</definedName>
    <definedName name="_xlnm.Print_Area" localSheetId="4">'Invitational- B'!$A$1:$N$51</definedName>
    <definedName name="_xlnm.Print_Area" localSheetId="2">'JrSr'!$A$1:$N$47</definedName>
  </definedNames>
  <calcPr fullCalcOnLoad="1"/>
</workbook>
</file>

<file path=xl/sharedStrings.xml><?xml version="1.0" encoding="utf-8"?>
<sst xmlns="http://schemas.openxmlformats.org/spreadsheetml/2006/main" count="434" uniqueCount="199">
  <si>
    <t>Zone Invitational- A</t>
  </si>
  <si>
    <t>Zone Invitational- B</t>
  </si>
  <si>
    <t>Neck ribbons</t>
  </si>
  <si>
    <t>*Returned:</t>
  </si>
  <si>
    <t>*unused items in original condition (no writing, labels, etc.) may be returned to Vice-Chair for credit.</t>
  </si>
  <si>
    <t>Figures</t>
  </si>
  <si>
    <t>Gold</t>
  </si>
  <si>
    <t>Silver</t>
  </si>
  <si>
    <t>Bronze</t>
  </si>
  <si>
    <t>4th</t>
  </si>
  <si>
    <t>5th</t>
  </si>
  <si>
    <t>6th</t>
  </si>
  <si>
    <t>7th</t>
  </si>
  <si>
    <t>8th</t>
  </si>
  <si>
    <t xml:space="preserve">Solo </t>
  </si>
  <si>
    <t xml:space="preserve">Duet </t>
  </si>
  <si>
    <t>Team</t>
  </si>
  <si>
    <t>Total</t>
  </si>
  <si>
    <t>Extra</t>
  </si>
  <si>
    <t>Total Sent</t>
  </si>
  <si>
    <t>Returned:</t>
  </si>
  <si>
    <t>Scholar Athlete Pins</t>
  </si>
  <si>
    <t>Figures - 10UI</t>
  </si>
  <si>
    <t>Solo - 10UI</t>
  </si>
  <si>
    <t>Duet - 10UI</t>
  </si>
  <si>
    <t>Trio - 10UI</t>
  </si>
  <si>
    <t>Team - 10UI</t>
  </si>
  <si>
    <t>Figures - 11/12I</t>
  </si>
  <si>
    <t>Solo - 11/12I</t>
  </si>
  <si>
    <t>Duet - 11/12I</t>
  </si>
  <si>
    <t>Trio - 11/12I</t>
  </si>
  <si>
    <t>Team - 11/12I</t>
  </si>
  <si>
    <t>Figures - 13/15AG</t>
  </si>
  <si>
    <t>Solo - 13/15AG</t>
  </si>
  <si>
    <t>Duet - 13/15AG</t>
  </si>
  <si>
    <t>Team - 13/15AG</t>
  </si>
  <si>
    <t>Figures - 13OI</t>
  </si>
  <si>
    <t>Junior Zones</t>
  </si>
  <si>
    <t>Senior Zones</t>
  </si>
  <si>
    <t>Zone AG</t>
  </si>
  <si>
    <t>Gold Medals</t>
  </si>
  <si>
    <t>Silver Medals</t>
  </si>
  <si>
    <t>Bronze Medals</t>
  </si>
  <si>
    <t>4th Place Ribbons</t>
  </si>
  <si>
    <t>5th Place Ribbons</t>
  </si>
  <si>
    <t>6th Place Ribbons</t>
  </si>
  <si>
    <t>7th Place Ribbons</t>
  </si>
  <si>
    <t xml:space="preserve"> </t>
  </si>
  <si>
    <t>Costs:</t>
  </si>
  <si>
    <t>Ribbons</t>
  </si>
  <si>
    <t>Medals</t>
  </si>
  <si>
    <t>COST:</t>
  </si>
  <si>
    <t>GOLD</t>
  </si>
  <si>
    <t>SILVER</t>
  </si>
  <si>
    <t>BRONZE</t>
  </si>
  <si>
    <t>8th Place Ribbons</t>
  </si>
  <si>
    <t>Neck Ribbons</t>
  </si>
  <si>
    <t>Used</t>
  </si>
  <si>
    <t>Ordered</t>
  </si>
  <si>
    <t>Two Year Need</t>
  </si>
  <si>
    <t>Cost each-  Medals-</t>
  </si>
  <si>
    <t>Cost each-  Ribbons-</t>
  </si>
  <si>
    <t>Total Cost Due East Zone=</t>
  </si>
  <si>
    <t>Used:</t>
  </si>
  <si>
    <t>Sent:</t>
  </si>
  <si>
    <t>Total:</t>
  </si>
  <si>
    <t>Extra:</t>
  </si>
  <si>
    <t>Total Sent:</t>
  </si>
  <si>
    <t>Inventory 2017</t>
  </si>
  <si>
    <t>Inventory 2018</t>
  </si>
  <si>
    <t>9th Place Ribbons</t>
  </si>
  <si>
    <t>10th Place Ribbons</t>
  </si>
  <si>
    <t>11th Place Ribbons</t>
  </si>
  <si>
    <t>12th Place Ribbons</t>
  </si>
  <si>
    <t>Needed 2018</t>
  </si>
  <si>
    <t>13-15 Champs</t>
  </si>
  <si>
    <t>combo</t>
  </si>
  <si>
    <t>9th</t>
  </si>
  <si>
    <t>10th</t>
  </si>
  <si>
    <t>11th</t>
  </si>
  <si>
    <t>12th</t>
  </si>
  <si>
    <t>scholar pins</t>
  </si>
  <si>
    <t>Figures - 12UAG</t>
  </si>
  <si>
    <t>Duet - 12UAG</t>
  </si>
  <si>
    <t>Team - 12UAG</t>
  </si>
  <si>
    <t>All Star Towels</t>
  </si>
  <si>
    <t xml:space="preserve">Figures - </t>
  </si>
  <si>
    <t>A FIGURES</t>
  </si>
  <si>
    <t>C FIGURES</t>
  </si>
  <si>
    <t>D FIGURES</t>
  </si>
  <si>
    <t>B FIGURES</t>
  </si>
  <si>
    <t xml:space="preserve">Trio </t>
  </si>
  <si>
    <t xml:space="preserve">Team </t>
  </si>
  <si>
    <t xml:space="preserve">Cost each - lanyards - </t>
  </si>
  <si>
    <t>Medal and Ribbon Cost:</t>
  </si>
  <si>
    <t>Lanyards used:</t>
  </si>
  <si>
    <t>Combo</t>
  </si>
  <si>
    <t>needed:</t>
  </si>
  <si>
    <t>Solo - 12UAG</t>
  </si>
  <si>
    <t>Full Total:</t>
  </si>
  <si>
    <t>Collegiates</t>
  </si>
  <si>
    <t>Needed 2019</t>
  </si>
  <si>
    <t>EXTRA tocover all bases</t>
  </si>
  <si>
    <t>Inventory after 2019</t>
  </si>
  <si>
    <t>East Zone Synchro</t>
  </si>
  <si>
    <t>Kris-Ann Gutenmakher</t>
  </si>
  <si>
    <t xml:space="preserve">110 Elizabeth St </t>
  </si>
  <si>
    <t>Oradell, NJ 07649</t>
  </si>
  <si>
    <t>Mixed Duet</t>
  </si>
  <si>
    <t>x25</t>
  </si>
  <si>
    <t>Donate by Carol</t>
  </si>
  <si>
    <t>Jr Champs</t>
  </si>
  <si>
    <t>Sr Champs</t>
  </si>
  <si>
    <t>Jr/Sr Champs</t>
  </si>
  <si>
    <t>East Zone Invirte</t>
  </si>
  <si>
    <t>June Champs</t>
  </si>
  <si>
    <t>2017-2018 Inventory</t>
  </si>
  <si>
    <t>Inventory Fall 2017</t>
  </si>
  <si>
    <t>Needed</t>
  </si>
  <si>
    <t>Must Order</t>
  </si>
  <si>
    <t>FINAL Used- 2017</t>
  </si>
  <si>
    <t>TOTAL MEDALS</t>
  </si>
  <si>
    <t>current inventory</t>
  </si>
  <si>
    <t>total for meet</t>
  </si>
  <si>
    <t>USA Neck Ribbons</t>
  </si>
  <si>
    <t>or FREE lanyards</t>
  </si>
  <si>
    <t>Plain Red, White and Blue</t>
  </si>
  <si>
    <t>2019 Potential Need</t>
  </si>
  <si>
    <t>* need to order</t>
  </si>
  <si>
    <t>medals</t>
  </si>
  <si>
    <t>poss</t>
  </si>
  <si>
    <t xml:space="preserve">poss </t>
  </si>
  <si>
    <t>ribbons</t>
  </si>
  <si>
    <t>total for 2018</t>
  </si>
  <si>
    <t>Potential Needed 2018</t>
  </si>
  <si>
    <t>with Neck Ribbons</t>
  </si>
  <si>
    <t>Senior Zones 2018</t>
  </si>
  <si>
    <t xml:space="preserve">13-15 Champs New England - Final </t>
  </si>
  <si>
    <t>sent</t>
  </si>
  <si>
    <t>59 old style</t>
  </si>
  <si>
    <t>20 new</t>
  </si>
  <si>
    <t>13 old style returned</t>
  </si>
  <si>
    <t>dis. 1 neck ribbons</t>
  </si>
  <si>
    <t>Solo Free</t>
  </si>
  <si>
    <t>Solo Tech</t>
  </si>
  <si>
    <t>Duet Free</t>
  </si>
  <si>
    <t>Duet Tech</t>
  </si>
  <si>
    <t>Team Free</t>
  </si>
  <si>
    <t>Team Tech</t>
  </si>
  <si>
    <t>Solo - 16O int</t>
  </si>
  <si>
    <t>Duet - 16 int</t>
  </si>
  <si>
    <t>Team - 16O int</t>
  </si>
  <si>
    <t>Team - 13int</t>
  </si>
  <si>
    <t>Trio - 13int</t>
  </si>
  <si>
    <t>Duet - 13int</t>
  </si>
  <si>
    <t>Solo - 13int</t>
  </si>
  <si>
    <t>Combo - 13/15AG</t>
  </si>
  <si>
    <t>Solo 10-U</t>
  </si>
  <si>
    <t>Duet 10-u</t>
  </si>
  <si>
    <t>Trio  10-U</t>
  </si>
  <si>
    <t>Team 10-U</t>
  </si>
  <si>
    <t>Solo 11-12</t>
  </si>
  <si>
    <t>Duet 11-12</t>
  </si>
  <si>
    <t>Trio 11-12</t>
  </si>
  <si>
    <t>Team 11-12</t>
  </si>
  <si>
    <t>Solo 13-15</t>
  </si>
  <si>
    <t>Duet 13-15</t>
  </si>
  <si>
    <t>Trio 13-15</t>
  </si>
  <si>
    <t>Team 13-15</t>
  </si>
  <si>
    <t>Solo 16-0</t>
  </si>
  <si>
    <t>Duet 16-0</t>
  </si>
  <si>
    <t>Trio 16-0</t>
  </si>
  <si>
    <t>Team 16-10</t>
  </si>
  <si>
    <t>Figures 12-UA</t>
  </si>
  <si>
    <t>Solo 12-U</t>
  </si>
  <si>
    <t>Duet 12-U</t>
  </si>
  <si>
    <t>Team 12-U</t>
  </si>
  <si>
    <t>Figures 13-15A</t>
  </si>
  <si>
    <t>Combo 13-15</t>
  </si>
  <si>
    <t>Junior Zones 2018 Final Tonawanda</t>
  </si>
  <si>
    <t>Collegiate Regionals Univ. of Penn final</t>
  </si>
  <si>
    <t>INVOICE: FOR Collegiate Regionals Medals &amp; Ribbons  to Univ. of Penn FINAL</t>
  </si>
  <si>
    <t>110 Elizabeth St., Oradell, NJ 07649</t>
  </si>
  <si>
    <t>Payable to</t>
  </si>
  <si>
    <t>Mail to</t>
  </si>
  <si>
    <t>Zone Invitational A - New Canaan, CT Final</t>
  </si>
  <si>
    <t>Duet 10-u MIX</t>
  </si>
  <si>
    <t>Zone Invitational - Buffalo - 2018 - FINAL</t>
  </si>
  <si>
    <t>Figures 13-15 INT</t>
  </si>
  <si>
    <t>Figures 11-12 INT</t>
  </si>
  <si>
    <t>Figures 10-U INT</t>
  </si>
  <si>
    <t>Figures 16-0 INT</t>
  </si>
  <si>
    <t>Duet 12-U MIX</t>
  </si>
  <si>
    <t>Duet 13-15 MIX</t>
  </si>
  <si>
    <t>Ordered 2018</t>
  </si>
  <si>
    <t xml:space="preserve"> =</t>
  </si>
  <si>
    <t>???? Have plain neck ribbons at no cost</t>
  </si>
  <si>
    <t xml:space="preserve"> Used- 2018</t>
  </si>
  <si>
    <t>need to order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</si>
</sst>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Verdana"/>
      <family val="0"/>
    </font>
    <font>
      <sz val="9"/>
      <name val="Arial"/>
      <family val="0"/>
    </font>
    <font>
      <sz val="18"/>
      <name val="Arial"/>
      <family val="0"/>
    </font>
    <font>
      <sz val="9"/>
      <name val="Arial Narrow"/>
      <family val="0"/>
    </font>
    <font>
      <sz val="10"/>
      <name val="Arial Narrow"/>
      <family val="0"/>
    </font>
    <font>
      <b/>
      <sz val="9"/>
      <name val="Arial Narrow"/>
      <family val="0"/>
    </font>
    <font>
      <b/>
      <sz val="9"/>
      <name val="Arial"/>
      <family val="0"/>
    </font>
    <font>
      <sz val="12"/>
      <name val="Cambria"/>
      <family val="0"/>
    </font>
    <font>
      <sz val="11"/>
      <name val="Cambria"/>
      <family val="0"/>
    </font>
    <font>
      <sz val="10"/>
      <name val="Cam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8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60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5" fillId="0" borderId="10" xfId="0" applyNumberFormat="1" applyFont="1" applyBorder="1" applyAlignment="1">
      <alignment/>
    </xf>
    <xf numFmtId="0" fontId="0" fillId="30" borderId="0" xfId="0" applyFill="1" applyAlignment="1">
      <alignment/>
    </xf>
    <xf numFmtId="0" fontId="0" fillId="0" borderId="0" xfId="0" applyFill="1" applyBorder="1" applyAlignment="1">
      <alignment/>
    </xf>
    <xf numFmtId="0" fontId="7" fillId="2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164" fontId="7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textRotation="60"/>
    </xf>
    <xf numFmtId="0" fontId="7" fillId="0" borderId="11" xfId="0" applyFont="1" applyFill="1" applyBorder="1" applyAlignment="1">
      <alignment horizontal="center" textRotation="64"/>
    </xf>
    <xf numFmtId="0" fontId="7" fillId="31" borderId="0" xfId="0" applyFont="1" applyFill="1" applyAlignment="1">
      <alignment horizontal="center"/>
    </xf>
    <xf numFmtId="0" fontId="7" fillId="0" borderId="0" xfId="0" applyNumberFormat="1" applyFont="1" applyAlignment="1">
      <alignment horizontal="center" shrinkToFit="1"/>
    </xf>
    <xf numFmtId="0" fontId="7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24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31" borderId="0" xfId="0" applyFont="1" applyFill="1" applyAlignment="1">
      <alignment/>
    </xf>
    <xf numFmtId="44" fontId="0" fillId="0" borderId="0" xfId="0" applyNumberFormat="1" applyAlignment="1">
      <alignment horizontal="right"/>
    </xf>
    <xf numFmtId="0" fontId="11" fillId="31" borderId="12" xfId="0" applyFont="1" applyFill="1" applyBorder="1" applyAlignment="1">
      <alignment/>
    </xf>
    <xf numFmtId="0" fontId="7" fillId="31" borderId="13" xfId="0" applyFont="1" applyFill="1" applyBorder="1" applyAlignment="1">
      <alignment/>
    </xf>
    <xf numFmtId="0" fontId="7" fillId="31" borderId="13" xfId="0" applyFont="1" applyFill="1" applyBorder="1" applyAlignment="1">
      <alignment horizontal="center"/>
    </xf>
    <xf numFmtId="0" fontId="7" fillId="31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164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 textRotation="60"/>
    </xf>
    <xf numFmtId="0" fontId="7" fillId="0" borderId="0" xfId="0" applyFont="1" applyAlignment="1">
      <alignment horizontal="right"/>
    </xf>
    <xf numFmtId="0" fontId="7" fillId="32" borderId="0" xfId="0" applyFont="1" applyFill="1" applyAlignment="1">
      <alignment/>
    </xf>
    <xf numFmtId="8" fontId="7" fillId="0" borderId="0" xfId="0" applyNumberFormat="1" applyFont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164" fontId="11" fillId="0" borderId="24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14" fillId="31" borderId="10" xfId="0" applyFont="1" applyFill="1" applyBorder="1" applyAlignment="1">
      <alignment vertical="center" wrapText="1"/>
    </xf>
    <xf numFmtId="0" fontId="14" fillId="31" borderId="25" xfId="0" applyFont="1" applyFill="1" applyBorder="1" applyAlignment="1">
      <alignment vertical="center" wrapText="1"/>
    </xf>
    <xf numFmtId="0" fontId="0" fillId="31" borderId="0" xfId="0" applyFill="1" applyAlignment="1">
      <alignment/>
    </xf>
    <xf numFmtId="0" fontId="14" fillId="31" borderId="20" xfId="0" applyFont="1" applyFill="1" applyBorder="1" applyAlignment="1">
      <alignment vertical="center" wrapText="1"/>
    </xf>
    <xf numFmtId="0" fontId="14" fillId="31" borderId="21" xfId="0" applyFont="1" applyFill="1" applyBorder="1" applyAlignment="1">
      <alignment vertical="center" wrapText="1"/>
    </xf>
    <xf numFmtId="0" fontId="15" fillId="31" borderId="2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125" zoomScaleNormal="125" workbookViewId="0" topLeftCell="A2">
      <selection activeCell="C2" sqref="C2"/>
    </sheetView>
  </sheetViews>
  <sheetFormatPr defaultColWidth="8.8515625" defaultRowHeight="12.75"/>
  <cols>
    <col min="1" max="1" width="12.421875" style="30" customWidth="1"/>
    <col min="2" max="2" width="5.28125" style="14" customWidth="1"/>
    <col min="3" max="3" width="5.7109375" style="15" customWidth="1"/>
    <col min="4" max="4" width="5.8515625" style="15" customWidth="1"/>
    <col min="5" max="5" width="5.00390625" style="15" customWidth="1"/>
    <col min="6" max="6" width="4.7109375" style="15" customWidth="1"/>
    <col min="7" max="7" width="5.28125" style="15" customWidth="1"/>
    <col min="8" max="8" width="5.8515625" style="15" customWidth="1"/>
    <col min="9" max="9" width="4.8515625" style="14" customWidth="1"/>
    <col min="10" max="10" width="5.00390625" style="14" customWidth="1"/>
    <col min="11" max="11" width="4.421875" style="14" customWidth="1"/>
    <col min="12" max="12" width="6.140625" style="14" customWidth="1"/>
    <col min="13" max="13" width="5.421875" style="14" customWidth="1"/>
    <col min="14" max="14" width="6.421875" style="14" customWidth="1"/>
    <col min="15" max="15" width="8.00390625" style="14" customWidth="1"/>
    <col min="16" max="16" width="8.421875" style="14" customWidth="1"/>
    <col min="17" max="16384" width="8.8515625" style="14" customWidth="1"/>
  </cols>
  <sheetData>
    <row r="1" spans="1:16" ht="21">
      <c r="A1" s="71" t="s">
        <v>116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87.75" customHeight="1">
      <c r="A2" s="29"/>
      <c r="B2" s="20" t="s">
        <v>117</v>
      </c>
      <c r="C2" s="20" t="s">
        <v>74</v>
      </c>
      <c r="D2" s="20" t="s">
        <v>134</v>
      </c>
      <c r="E2" s="20" t="s">
        <v>59</v>
      </c>
      <c r="F2" s="20" t="s">
        <v>58</v>
      </c>
      <c r="G2" s="20" t="s">
        <v>68</v>
      </c>
      <c r="H2" s="20" t="s">
        <v>75</v>
      </c>
      <c r="I2" s="20" t="s">
        <v>37</v>
      </c>
      <c r="J2" s="21" t="s">
        <v>38</v>
      </c>
      <c r="K2" s="21" t="s">
        <v>100</v>
      </c>
      <c r="L2" s="21" t="s">
        <v>0</v>
      </c>
      <c r="M2" s="21" t="s">
        <v>1</v>
      </c>
      <c r="N2" s="21" t="s">
        <v>39</v>
      </c>
      <c r="O2" s="20" t="s">
        <v>120</v>
      </c>
      <c r="P2" s="20" t="s">
        <v>69</v>
      </c>
    </row>
    <row r="3" spans="1:16" ht="12">
      <c r="A3" s="30" t="s">
        <v>40</v>
      </c>
      <c r="B3" s="15">
        <v>533</v>
      </c>
      <c r="C3" s="15">
        <v>236</v>
      </c>
      <c r="D3" s="15">
        <v>0</v>
      </c>
      <c r="E3">
        <f>D3+C3-B3</f>
        <v>-297</v>
      </c>
      <c r="F3" s="22">
        <v>0</v>
      </c>
      <c r="G3" s="15">
        <f aca="true" t="shared" si="0" ref="G3:G14">SUM(B3+F3)</f>
        <v>533</v>
      </c>
      <c r="H3" s="15">
        <v>25</v>
      </c>
      <c r="I3" s="14">
        <v>12</v>
      </c>
      <c r="J3" s="14">
        <v>13</v>
      </c>
      <c r="K3" s="14">
        <v>0</v>
      </c>
      <c r="L3" s="14">
        <v>73</v>
      </c>
      <c r="M3" s="14">
        <v>66</v>
      </c>
      <c r="N3" s="14">
        <v>56</v>
      </c>
      <c r="O3">
        <f aca="true" t="shared" si="1" ref="O3:O14">SUM(H3:N3)</f>
        <v>245</v>
      </c>
      <c r="P3" s="14">
        <f aca="true" t="shared" si="2" ref="P3:P14">SUM(G3-O3)</f>
        <v>288</v>
      </c>
    </row>
    <row r="4" spans="1:16" ht="12">
      <c r="A4" s="30" t="s">
        <v>41</v>
      </c>
      <c r="B4" s="15">
        <v>656</v>
      </c>
      <c r="C4" s="15">
        <v>236</v>
      </c>
      <c r="D4" s="15">
        <v>0</v>
      </c>
      <c r="E4" s="15">
        <f aca="true" t="shared" si="3" ref="E4:E10">SUM(C4:D4)-B4</f>
        <v>-420</v>
      </c>
      <c r="F4" s="22">
        <v>0</v>
      </c>
      <c r="G4" s="15">
        <f t="shared" si="0"/>
        <v>656</v>
      </c>
      <c r="H4" s="15">
        <v>20</v>
      </c>
      <c r="I4" s="14">
        <v>12</v>
      </c>
      <c r="J4" s="14">
        <v>14</v>
      </c>
      <c r="K4" s="14">
        <v>0</v>
      </c>
      <c r="L4" s="14">
        <v>77</v>
      </c>
      <c r="M4" s="14">
        <v>40</v>
      </c>
      <c r="N4" s="14">
        <v>50</v>
      </c>
      <c r="O4">
        <f t="shared" si="1"/>
        <v>213</v>
      </c>
      <c r="P4" s="14">
        <f t="shared" si="2"/>
        <v>443</v>
      </c>
    </row>
    <row r="5" spans="1:16" ht="12">
      <c r="A5" s="30" t="s">
        <v>42</v>
      </c>
      <c r="B5" s="15">
        <v>706</v>
      </c>
      <c r="C5" s="15">
        <v>236</v>
      </c>
      <c r="D5" s="15">
        <v>0</v>
      </c>
      <c r="E5" s="15">
        <f t="shared" si="3"/>
        <v>-470</v>
      </c>
      <c r="F5" s="22">
        <v>0</v>
      </c>
      <c r="G5" s="15">
        <f t="shared" si="0"/>
        <v>706</v>
      </c>
      <c r="H5" s="15">
        <v>19</v>
      </c>
      <c r="I5" s="14">
        <v>12</v>
      </c>
      <c r="J5" s="14">
        <v>13</v>
      </c>
      <c r="K5" s="14">
        <v>0</v>
      </c>
      <c r="L5" s="14">
        <v>54</v>
      </c>
      <c r="M5" s="14">
        <v>40</v>
      </c>
      <c r="N5" s="14">
        <v>55</v>
      </c>
      <c r="O5">
        <f t="shared" si="1"/>
        <v>193</v>
      </c>
      <c r="P5" s="14">
        <f t="shared" si="2"/>
        <v>513</v>
      </c>
    </row>
    <row r="6" spans="1:17" ht="12">
      <c r="A6" s="30" t="s">
        <v>43</v>
      </c>
      <c r="B6" s="15">
        <v>85</v>
      </c>
      <c r="C6" s="15">
        <v>225</v>
      </c>
      <c r="D6" s="15">
        <v>0</v>
      </c>
      <c r="E6" s="15">
        <f t="shared" si="3"/>
        <v>140</v>
      </c>
      <c r="F6" s="22">
        <v>0</v>
      </c>
      <c r="G6" s="15">
        <f t="shared" si="0"/>
        <v>85</v>
      </c>
      <c r="H6" s="15">
        <v>12</v>
      </c>
      <c r="I6" s="14">
        <v>12</v>
      </c>
      <c r="J6" s="14">
        <v>11</v>
      </c>
      <c r="K6" s="14">
        <v>13</v>
      </c>
      <c r="L6" s="14">
        <v>54</v>
      </c>
      <c r="M6" s="14">
        <v>22</v>
      </c>
      <c r="N6" s="14">
        <v>55</v>
      </c>
      <c r="O6">
        <f t="shared" si="1"/>
        <v>179</v>
      </c>
      <c r="P6" s="14">
        <f t="shared" si="2"/>
        <v>-94</v>
      </c>
      <c r="Q6" s="14" t="s">
        <v>128</v>
      </c>
    </row>
    <row r="7" spans="1:17" ht="12">
      <c r="A7" s="30" t="s">
        <v>44</v>
      </c>
      <c r="B7" s="15">
        <v>75</v>
      </c>
      <c r="C7" s="15">
        <v>225</v>
      </c>
      <c r="D7" s="15">
        <v>0</v>
      </c>
      <c r="E7" s="15">
        <f>D7+C7-B7</f>
        <v>150</v>
      </c>
      <c r="F7" s="22">
        <v>0</v>
      </c>
      <c r="G7" s="15">
        <f t="shared" si="0"/>
        <v>75</v>
      </c>
      <c r="H7" s="15">
        <v>8</v>
      </c>
      <c r="I7" s="14">
        <v>11</v>
      </c>
      <c r="J7" s="14">
        <v>10</v>
      </c>
      <c r="K7" s="14">
        <v>8</v>
      </c>
      <c r="L7" s="14">
        <v>34</v>
      </c>
      <c r="M7" s="14">
        <v>27</v>
      </c>
      <c r="N7" s="14">
        <v>55</v>
      </c>
      <c r="O7">
        <f t="shared" si="1"/>
        <v>153</v>
      </c>
      <c r="P7" s="14">
        <f t="shared" si="2"/>
        <v>-78</v>
      </c>
      <c r="Q7" s="14" t="s">
        <v>128</v>
      </c>
    </row>
    <row r="8" spans="1:17" ht="12">
      <c r="A8" s="30" t="s">
        <v>45</v>
      </c>
      <c r="B8" s="15">
        <v>102</v>
      </c>
      <c r="C8" s="15">
        <v>225</v>
      </c>
      <c r="D8" s="15">
        <v>0</v>
      </c>
      <c r="E8" s="15">
        <f>D8+C8-B8</f>
        <v>123</v>
      </c>
      <c r="F8" s="22">
        <v>0</v>
      </c>
      <c r="G8" s="15">
        <f t="shared" si="0"/>
        <v>102</v>
      </c>
      <c r="H8" s="15">
        <v>12</v>
      </c>
      <c r="I8" s="14">
        <v>10</v>
      </c>
      <c r="J8" s="14">
        <v>10</v>
      </c>
      <c r="K8" s="14">
        <v>4</v>
      </c>
      <c r="L8" s="14">
        <v>30</v>
      </c>
      <c r="M8" s="14">
        <v>8</v>
      </c>
      <c r="N8" s="14">
        <v>50</v>
      </c>
      <c r="O8">
        <f t="shared" si="1"/>
        <v>124</v>
      </c>
      <c r="P8" s="14">
        <f t="shared" si="2"/>
        <v>-22</v>
      </c>
      <c r="Q8" s="14" t="s">
        <v>128</v>
      </c>
    </row>
    <row r="9" spans="1:16" ht="12">
      <c r="A9" s="30" t="s">
        <v>46</v>
      </c>
      <c r="B9" s="15">
        <v>140</v>
      </c>
      <c r="C9" s="15">
        <v>225</v>
      </c>
      <c r="D9" s="15">
        <v>0</v>
      </c>
      <c r="E9" s="15">
        <f t="shared" si="3"/>
        <v>85</v>
      </c>
      <c r="F9" s="22">
        <v>0</v>
      </c>
      <c r="G9" s="15">
        <f t="shared" si="0"/>
        <v>140</v>
      </c>
      <c r="H9" s="15">
        <v>10</v>
      </c>
      <c r="I9" s="14">
        <v>12</v>
      </c>
      <c r="J9" s="14">
        <v>10</v>
      </c>
      <c r="K9" s="14">
        <v>3</v>
      </c>
      <c r="L9" s="14">
        <v>17</v>
      </c>
      <c r="M9" s="14">
        <v>5</v>
      </c>
      <c r="N9" s="14">
        <v>38</v>
      </c>
      <c r="O9">
        <f t="shared" si="1"/>
        <v>95</v>
      </c>
      <c r="P9" s="14">
        <f t="shared" si="2"/>
        <v>45</v>
      </c>
    </row>
    <row r="10" spans="1:16" ht="12">
      <c r="A10" s="30" t="s">
        <v>55</v>
      </c>
      <c r="B10" s="15">
        <v>162</v>
      </c>
      <c r="C10" s="15">
        <v>225</v>
      </c>
      <c r="D10" s="15">
        <v>0</v>
      </c>
      <c r="E10" s="15">
        <f t="shared" si="3"/>
        <v>63</v>
      </c>
      <c r="F10" s="22">
        <v>0</v>
      </c>
      <c r="G10" s="15">
        <f t="shared" si="0"/>
        <v>162</v>
      </c>
      <c r="H10" s="15">
        <v>12</v>
      </c>
      <c r="I10" s="14">
        <v>9</v>
      </c>
      <c r="J10" s="14">
        <v>10</v>
      </c>
      <c r="K10" s="14">
        <v>1</v>
      </c>
      <c r="L10" s="14">
        <v>12</v>
      </c>
      <c r="M10" s="14">
        <v>5</v>
      </c>
      <c r="N10" s="14">
        <v>34</v>
      </c>
      <c r="O10">
        <f t="shared" si="1"/>
        <v>83</v>
      </c>
      <c r="P10" s="14">
        <f t="shared" si="2"/>
        <v>79</v>
      </c>
    </row>
    <row r="11" spans="1:16" ht="10.5">
      <c r="A11" s="30" t="s">
        <v>70</v>
      </c>
      <c r="B11" s="15">
        <v>141</v>
      </c>
      <c r="C11" s="15">
        <v>225</v>
      </c>
      <c r="D11" s="15">
        <v>0</v>
      </c>
      <c r="E11" s="15">
        <f>SUM(C11:D11)-B11</f>
        <v>84</v>
      </c>
      <c r="F11" s="22">
        <v>0</v>
      </c>
      <c r="G11" s="15">
        <f t="shared" si="0"/>
        <v>141</v>
      </c>
      <c r="H11" s="15">
        <v>11</v>
      </c>
      <c r="I11" s="14">
        <v>10</v>
      </c>
      <c r="J11" s="14">
        <v>10</v>
      </c>
      <c r="K11" s="14">
        <v>0</v>
      </c>
      <c r="L11" s="14">
        <v>10</v>
      </c>
      <c r="M11" s="14">
        <v>5</v>
      </c>
      <c r="N11" s="14">
        <v>33</v>
      </c>
      <c r="O11" s="14">
        <f t="shared" si="1"/>
        <v>79</v>
      </c>
      <c r="P11" s="14">
        <f t="shared" si="2"/>
        <v>62</v>
      </c>
    </row>
    <row r="12" spans="1:16" ht="10.5">
      <c r="A12" s="30" t="s">
        <v>71</v>
      </c>
      <c r="B12" s="15">
        <v>153</v>
      </c>
      <c r="C12" s="15">
        <v>225</v>
      </c>
      <c r="D12" s="15">
        <v>0</v>
      </c>
      <c r="E12" s="15">
        <f>SUM(C12:D12)-B12</f>
        <v>72</v>
      </c>
      <c r="F12" s="22">
        <v>0</v>
      </c>
      <c r="G12" s="15">
        <f t="shared" si="0"/>
        <v>153</v>
      </c>
      <c r="H12" s="15">
        <v>12</v>
      </c>
      <c r="I12" s="14">
        <v>10</v>
      </c>
      <c r="J12" s="14">
        <v>10</v>
      </c>
      <c r="K12" s="14">
        <v>0</v>
      </c>
      <c r="L12" s="14">
        <v>8</v>
      </c>
      <c r="M12" s="14">
        <v>5</v>
      </c>
      <c r="N12" s="14">
        <v>29</v>
      </c>
      <c r="O12" s="14">
        <f t="shared" si="1"/>
        <v>74</v>
      </c>
      <c r="P12" s="14">
        <f t="shared" si="2"/>
        <v>79</v>
      </c>
    </row>
    <row r="13" spans="1:16" ht="10.5">
      <c r="A13" s="30" t="s">
        <v>72</v>
      </c>
      <c r="B13" s="15">
        <v>188</v>
      </c>
      <c r="C13" s="15">
        <v>225</v>
      </c>
      <c r="D13" s="15">
        <v>0</v>
      </c>
      <c r="E13" s="15">
        <f>SUM(C13:D13)-B13</f>
        <v>37</v>
      </c>
      <c r="F13" s="22">
        <v>0</v>
      </c>
      <c r="G13" s="15">
        <f t="shared" si="0"/>
        <v>188</v>
      </c>
      <c r="H13" s="15">
        <v>7</v>
      </c>
      <c r="I13" s="14">
        <v>12</v>
      </c>
      <c r="J13" s="14">
        <v>0</v>
      </c>
      <c r="K13" s="14">
        <v>0</v>
      </c>
      <c r="L13" s="14">
        <v>5</v>
      </c>
      <c r="M13" s="14">
        <v>5</v>
      </c>
      <c r="N13" s="14">
        <v>18</v>
      </c>
      <c r="O13" s="14">
        <f t="shared" si="1"/>
        <v>47</v>
      </c>
      <c r="P13" s="14">
        <f t="shared" si="2"/>
        <v>141</v>
      </c>
    </row>
    <row r="14" spans="1:16" ht="10.5">
      <c r="A14" s="30" t="s">
        <v>73</v>
      </c>
      <c r="B14" s="15">
        <v>189</v>
      </c>
      <c r="C14" s="15">
        <v>225</v>
      </c>
      <c r="D14" s="15">
        <v>0</v>
      </c>
      <c r="E14" s="15">
        <f>SUM(C14:D14)-B14</f>
        <v>36</v>
      </c>
      <c r="F14" s="22">
        <v>0</v>
      </c>
      <c r="G14" s="15">
        <f t="shared" si="0"/>
        <v>189</v>
      </c>
      <c r="H14" s="15">
        <v>9</v>
      </c>
      <c r="I14" s="14">
        <v>12</v>
      </c>
      <c r="J14" s="14">
        <v>0</v>
      </c>
      <c r="K14" s="14">
        <v>0</v>
      </c>
      <c r="L14" s="14">
        <v>5</v>
      </c>
      <c r="M14" s="14">
        <v>5</v>
      </c>
      <c r="N14" s="14">
        <v>16</v>
      </c>
      <c r="O14" s="14">
        <f t="shared" si="1"/>
        <v>47</v>
      </c>
      <c r="P14" s="14">
        <f t="shared" si="2"/>
        <v>142</v>
      </c>
    </row>
    <row r="15" spans="2:6" ht="10.5">
      <c r="B15" s="15"/>
      <c r="F15" s="16"/>
    </row>
    <row r="16" spans="1:16" s="34" customFormat="1" ht="10.5">
      <c r="A16" s="36" t="s">
        <v>56</v>
      </c>
      <c r="B16" s="37" t="s">
        <v>122</v>
      </c>
      <c r="C16" s="38"/>
      <c r="D16" s="38"/>
      <c r="E16" s="38"/>
      <c r="F16" s="38"/>
      <c r="G16" s="38"/>
      <c r="H16" s="38" t="s">
        <v>118</v>
      </c>
      <c r="I16" s="37" t="s">
        <v>47</v>
      </c>
      <c r="J16" s="37" t="s">
        <v>47</v>
      </c>
      <c r="K16" s="37"/>
      <c r="L16" s="37" t="s">
        <v>47</v>
      </c>
      <c r="M16" s="37"/>
      <c r="N16" s="37" t="s">
        <v>47</v>
      </c>
      <c r="O16" s="37"/>
      <c r="P16" s="39" t="s">
        <v>119</v>
      </c>
    </row>
    <row r="17" spans="1:17" ht="10.5">
      <c r="A17" s="40" t="s">
        <v>75</v>
      </c>
      <c r="B17" s="41">
        <v>59</v>
      </c>
      <c r="C17" s="42"/>
      <c r="D17" s="42"/>
      <c r="E17" s="42"/>
      <c r="F17" s="41"/>
      <c r="G17" s="41"/>
      <c r="H17" s="41">
        <v>-78</v>
      </c>
      <c r="I17" s="41"/>
      <c r="J17" s="41"/>
      <c r="K17" s="41"/>
      <c r="L17" s="41"/>
      <c r="M17" s="41"/>
      <c r="N17" s="41"/>
      <c r="O17" s="41"/>
      <c r="P17" s="43">
        <f aca="true" t="shared" si="4" ref="P17:P22">SUM(B17:O17)</f>
        <v>-19</v>
      </c>
      <c r="Q17" s="14" t="s">
        <v>128</v>
      </c>
    </row>
    <row r="18" spans="1:17" ht="10.5">
      <c r="A18" s="40" t="s">
        <v>111</v>
      </c>
      <c r="B18" s="41">
        <v>32</v>
      </c>
      <c r="C18" s="42"/>
      <c r="D18" s="42"/>
      <c r="E18" s="42"/>
      <c r="F18" s="41"/>
      <c r="G18" s="41"/>
      <c r="H18" s="41"/>
      <c r="I18" s="41">
        <v>-51</v>
      </c>
      <c r="J18" s="41"/>
      <c r="K18" s="41"/>
      <c r="L18" s="41"/>
      <c r="M18" s="41"/>
      <c r="N18" s="41"/>
      <c r="O18" s="41"/>
      <c r="P18" s="43">
        <f t="shared" si="4"/>
        <v>-19</v>
      </c>
      <c r="Q18" s="14" t="s">
        <v>128</v>
      </c>
    </row>
    <row r="19" spans="1:16" ht="10.5">
      <c r="A19" s="40" t="s">
        <v>112</v>
      </c>
      <c r="B19" s="41">
        <v>68</v>
      </c>
      <c r="C19" s="42"/>
      <c r="D19" s="42"/>
      <c r="E19" s="42"/>
      <c r="F19" s="41"/>
      <c r="G19" s="41"/>
      <c r="H19" s="41"/>
      <c r="I19" s="41"/>
      <c r="J19" s="41">
        <v>-51</v>
      </c>
      <c r="K19" s="41"/>
      <c r="L19" s="41"/>
      <c r="M19" s="41"/>
      <c r="N19" s="41"/>
      <c r="O19" s="41"/>
      <c r="P19" s="43">
        <f t="shared" si="4"/>
        <v>17</v>
      </c>
    </row>
    <row r="20" spans="1:16" ht="10.5">
      <c r="A20" s="40" t="s">
        <v>113</v>
      </c>
      <c r="B20" s="41">
        <v>116</v>
      </c>
      <c r="C20" s="42"/>
      <c r="D20" s="42"/>
      <c r="E20" s="42"/>
      <c r="F20" s="41"/>
      <c r="G20" s="41"/>
      <c r="H20" s="41"/>
      <c r="I20" s="41">
        <v>-32</v>
      </c>
      <c r="J20" s="41"/>
      <c r="K20" s="41"/>
      <c r="L20" s="41"/>
      <c r="M20" s="41"/>
      <c r="N20" s="41"/>
      <c r="O20" s="41"/>
      <c r="P20" s="43">
        <f t="shared" si="4"/>
        <v>84</v>
      </c>
    </row>
    <row r="21" spans="1:17" ht="10.5">
      <c r="A21" s="40" t="s">
        <v>114</v>
      </c>
      <c r="B21" s="41">
        <v>119</v>
      </c>
      <c r="C21" s="42"/>
      <c r="D21" s="42"/>
      <c r="E21" s="42"/>
      <c r="F21" s="41"/>
      <c r="G21" s="41"/>
      <c r="H21" s="41"/>
      <c r="I21" s="41"/>
      <c r="J21" s="41"/>
      <c r="K21" s="41"/>
      <c r="L21" s="41">
        <v>-175</v>
      </c>
      <c r="M21" s="41">
        <v>-175</v>
      </c>
      <c r="N21" s="41"/>
      <c r="O21" s="41"/>
      <c r="P21" s="43">
        <f t="shared" si="4"/>
        <v>-231</v>
      </c>
      <c r="Q21" s="14" t="s">
        <v>128</v>
      </c>
    </row>
    <row r="22" spans="1:17" ht="10.5">
      <c r="A22" s="40" t="s">
        <v>115</v>
      </c>
      <c r="B22" s="41">
        <v>41</v>
      </c>
      <c r="C22" s="42"/>
      <c r="D22" s="42"/>
      <c r="E22" s="42"/>
      <c r="F22" s="41"/>
      <c r="G22" s="41"/>
      <c r="H22" s="41"/>
      <c r="I22" s="41"/>
      <c r="J22" s="41"/>
      <c r="K22" s="41"/>
      <c r="L22" s="41"/>
      <c r="M22" s="41"/>
      <c r="N22" s="41">
        <v>-165</v>
      </c>
      <c r="O22" s="41"/>
      <c r="P22" s="43">
        <f t="shared" si="4"/>
        <v>-124</v>
      </c>
      <c r="Q22" s="14" t="s">
        <v>128</v>
      </c>
    </row>
    <row r="23" spans="1:17" ht="10.5">
      <c r="A23" s="44" t="s">
        <v>100</v>
      </c>
      <c r="B23" s="45"/>
      <c r="C23" s="46"/>
      <c r="D23" s="46"/>
      <c r="E23" s="46"/>
      <c r="F23" s="45"/>
      <c r="G23" s="45"/>
      <c r="H23" s="45"/>
      <c r="I23" s="45"/>
      <c r="J23" s="45"/>
      <c r="K23" s="45">
        <v>54</v>
      </c>
      <c r="L23" s="45"/>
      <c r="M23" s="45"/>
      <c r="N23" s="45"/>
      <c r="O23" s="45"/>
      <c r="P23" s="47"/>
      <c r="Q23" s="14" t="s">
        <v>196</v>
      </c>
    </row>
    <row r="24" spans="6:8" ht="10.5">
      <c r="F24" s="14"/>
      <c r="G24" s="14"/>
      <c r="H24" s="14"/>
    </row>
    <row r="25" spans="1:16" ht="10.5">
      <c r="A25" s="32" t="s">
        <v>21</v>
      </c>
      <c r="B25" s="14">
        <v>44</v>
      </c>
      <c r="C25" s="14"/>
      <c r="D25" s="14"/>
      <c r="E25" s="14"/>
      <c r="F25" s="14">
        <v>250</v>
      </c>
      <c r="G25" s="14">
        <v>289</v>
      </c>
      <c r="H25" s="14"/>
      <c r="J25" s="14">
        <v>116</v>
      </c>
      <c r="O25" s="14">
        <v>116</v>
      </c>
      <c r="P25" s="14">
        <f>G25-J25</f>
        <v>173</v>
      </c>
    </row>
    <row r="26" spans="1:8" ht="10.5">
      <c r="A26" s="32"/>
      <c r="C26" s="14"/>
      <c r="D26" s="14"/>
      <c r="E26" s="14"/>
      <c r="F26" s="14"/>
      <c r="G26" s="14"/>
      <c r="H26" s="14"/>
    </row>
    <row r="27" spans="12:18" ht="10.5">
      <c r="L27" s="14" t="s">
        <v>81</v>
      </c>
      <c r="R27" s="14">
        <v>13</v>
      </c>
    </row>
    <row r="28" spans="1:18" ht="10.5">
      <c r="A28" s="30" t="s">
        <v>48</v>
      </c>
      <c r="L28" s="14">
        <v>250</v>
      </c>
      <c r="M28" s="14">
        <v>0.95</v>
      </c>
      <c r="N28" s="14">
        <f>M28*L28</f>
        <v>237.5</v>
      </c>
      <c r="R28" s="14">
        <v>12</v>
      </c>
    </row>
    <row r="29" spans="1:18" ht="10.5">
      <c r="A29" s="30" t="s">
        <v>50</v>
      </c>
      <c r="C29" s="18">
        <v>1.63</v>
      </c>
      <c r="D29" s="18"/>
      <c r="E29" s="18"/>
      <c r="F29" s="18"/>
      <c r="G29" s="18" t="s">
        <v>9</v>
      </c>
      <c r="H29" s="23">
        <v>400</v>
      </c>
      <c r="L29" s="14">
        <v>500</v>
      </c>
      <c r="M29" s="14">
        <v>0.75</v>
      </c>
      <c r="N29" s="14">
        <f>M29*L29</f>
        <v>375</v>
      </c>
      <c r="R29" s="14">
        <v>22</v>
      </c>
    </row>
    <row r="30" spans="1:18" ht="10.5">
      <c r="A30" s="30" t="s">
        <v>49</v>
      </c>
      <c r="C30" s="18">
        <v>0.3</v>
      </c>
      <c r="D30" s="18"/>
      <c r="E30" s="18"/>
      <c r="F30" s="18"/>
      <c r="G30" s="18" t="s">
        <v>10</v>
      </c>
      <c r="H30" s="24">
        <v>400</v>
      </c>
      <c r="R30" s="14">
        <v>53</v>
      </c>
    </row>
    <row r="31" spans="1:18" ht="10.5">
      <c r="A31" s="30" t="s">
        <v>2</v>
      </c>
      <c r="C31" s="19">
        <v>1.67</v>
      </c>
      <c r="G31" s="15" t="s">
        <v>11</v>
      </c>
      <c r="H31" s="15">
        <v>175</v>
      </c>
      <c r="R31" s="14">
        <v>68</v>
      </c>
    </row>
    <row r="32" spans="7:18" ht="10.5">
      <c r="G32" s="15" t="s">
        <v>12</v>
      </c>
      <c r="H32" s="15">
        <v>100</v>
      </c>
      <c r="R32" s="14">
        <f>SUM(R27:R31)</f>
        <v>168</v>
      </c>
    </row>
    <row r="33" spans="2:18" ht="10.5">
      <c r="B33" s="14" t="s">
        <v>130</v>
      </c>
      <c r="C33" s="15" t="s">
        <v>131</v>
      </c>
      <c r="G33" s="15" t="s">
        <v>13</v>
      </c>
      <c r="H33" s="15">
        <v>100</v>
      </c>
      <c r="R33" s="14">
        <v>18</v>
      </c>
    </row>
    <row r="34" spans="2:18" ht="10.5">
      <c r="B34" s="14" t="s">
        <v>129</v>
      </c>
      <c r="C34" s="15" t="s">
        <v>132</v>
      </c>
      <c r="G34" s="15" t="s">
        <v>77</v>
      </c>
      <c r="H34" s="15">
        <v>100</v>
      </c>
      <c r="N34" s="33">
        <v>230</v>
      </c>
      <c r="O34" s="33"/>
      <c r="P34" s="33"/>
      <c r="Q34" s="33"/>
      <c r="R34" s="14">
        <f>SUM(R32:R33)</f>
        <v>186</v>
      </c>
    </row>
    <row r="35" spans="2:17" ht="10.5">
      <c r="B35" s="14">
        <v>26</v>
      </c>
      <c r="C35" s="15">
        <v>26</v>
      </c>
      <c r="G35" s="15" t="s">
        <v>78</v>
      </c>
      <c r="H35" s="15">
        <v>100</v>
      </c>
      <c r="N35" s="33">
        <v>189</v>
      </c>
      <c r="O35" s="33"/>
      <c r="P35" s="33"/>
      <c r="Q35" s="33"/>
    </row>
    <row r="36" spans="2:17" ht="10.5">
      <c r="B36" s="14">
        <v>34</v>
      </c>
      <c r="C36" s="15">
        <v>31</v>
      </c>
      <c r="G36" s="15" t="s">
        <v>79</v>
      </c>
      <c r="H36" s="15">
        <v>0</v>
      </c>
      <c r="N36" s="33">
        <v>189</v>
      </c>
      <c r="O36" s="33">
        <v>3.3</v>
      </c>
      <c r="P36" s="33">
        <v>2.6</v>
      </c>
      <c r="Q36" s="33"/>
    </row>
    <row r="37" spans="2:17" ht="10.5">
      <c r="B37" s="14">
        <v>160</v>
      </c>
      <c r="C37" s="15">
        <v>160</v>
      </c>
      <c r="G37" s="15" t="s">
        <v>80</v>
      </c>
      <c r="H37" s="15">
        <v>0</v>
      </c>
      <c r="M37" s="14" t="s">
        <v>121</v>
      </c>
      <c r="N37" s="33">
        <f>SUM(N34:N36)</f>
        <v>608</v>
      </c>
      <c r="O37" s="33">
        <f>N37*O36</f>
        <v>2006.3999999999999</v>
      </c>
      <c r="P37" s="33">
        <f>-N37*P36</f>
        <v>-1580.8</v>
      </c>
      <c r="Q37" s="33">
        <f>SUM(O37:P37)</f>
        <v>425.5999999999999</v>
      </c>
    </row>
    <row r="38" spans="2:17" ht="10.5">
      <c r="B38" s="14">
        <v>76</v>
      </c>
      <c r="C38" s="15">
        <v>68</v>
      </c>
      <c r="H38" s="15">
        <f>SUM(H29:H37)</f>
        <v>1375</v>
      </c>
      <c r="N38" s="33"/>
      <c r="O38" s="33"/>
      <c r="P38" s="33"/>
      <c r="Q38" s="33"/>
    </row>
    <row r="39" spans="1:17" ht="10.5">
      <c r="A39" s="32" t="s">
        <v>133</v>
      </c>
      <c r="B39" s="48">
        <f>SUM(B35:B38)</f>
        <v>296</v>
      </c>
      <c r="C39" s="49">
        <f>SUM(C35:C38)</f>
        <v>285</v>
      </c>
      <c r="N39" s="33"/>
      <c r="O39" s="33"/>
      <c r="P39" s="33"/>
      <c r="Q39" s="33"/>
    </row>
    <row r="40" spans="14:17" ht="10.5">
      <c r="N40" s="33"/>
      <c r="O40" s="33"/>
      <c r="P40" s="33"/>
      <c r="Q40" s="33"/>
    </row>
    <row r="52" spans="1:16" ht="12">
      <c r="A52" s="31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</sheetData>
  <sheetProtection/>
  <mergeCells count="1">
    <mergeCell ref="A1:P1"/>
  </mergeCells>
  <printOptions gridLines="1"/>
  <pageMargins left="0.5" right="0.5" top="0.5" bottom="0.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90" zoomScaleNormal="90" workbookViewId="0" topLeftCell="A1">
      <selection activeCell="I20" sqref="I20"/>
    </sheetView>
  </sheetViews>
  <sheetFormatPr defaultColWidth="10.00390625" defaultRowHeight="12.75"/>
  <cols>
    <col min="1" max="1" width="10.00390625" style="1" customWidth="1"/>
    <col min="2" max="2" width="20.00390625" style="0" customWidth="1"/>
    <col min="3" max="8" width="10.00390625" style="0" customWidth="1"/>
    <col min="9" max="9" width="11.421875" style="0" bestFit="1" customWidth="1"/>
  </cols>
  <sheetData>
    <row r="1" spans="1:9" ht="12">
      <c r="A1" s="72" t="s">
        <v>137</v>
      </c>
      <c r="B1" s="73"/>
      <c r="C1" s="73"/>
      <c r="D1" s="73"/>
      <c r="E1" s="73"/>
      <c r="F1" s="73"/>
      <c r="G1" s="73"/>
      <c r="H1" s="73"/>
      <c r="I1" s="73"/>
    </row>
    <row r="2" spans="1:13" ht="39">
      <c r="A2"/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77</v>
      </c>
      <c r="K2" s="3" t="s">
        <v>78</v>
      </c>
      <c r="L2" s="3" t="s">
        <v>79</v>
      </c>
      <c r="M2" s="3" t="s">
        <v>80</v>
      </c>
    </row>
    <row r="3" spans="1:13" ht="12">
      <c r="A3" t="s">
        <v>5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</row>
    <row r="4" spans="1:13" ht="12">
      <c r="A4" t="s">
        <v>14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</row>
    <row r="5" spans="1:13" ht="12">
      <c r="A5" t="s">
        <v>15</v>
      </c>
      <c r="B5">
        <v>2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</row>
    <row r="6" spans="1:13" ht="12">
      <c r="A6" t="s">
        <v>108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</row>
    <row r="7" spans="1:13" ht="12">
      <c r="A7" t="s">
        <v>76</v>
      </c>
      <c r="B7">
        <v>10</v>
      </c>
      <c r="C7">
        <v>10</v>
      </c>
      <c r="D7">
        <v>10</v>
      </c>
      <c r="E7">
        <v>10</v>
      </c>
      <c r="F7">
        <v>10</v>
      </c>
      <c r="G7">
        <v>10</v>
      </c>
      <c r="H7">
        <v>10</v>
      </c>
      <c r="I7">
        <v>10</v>
      </c>
      <c r="J7">
        <v>10</v>
      </c>
      <c r="K7">
        <v>10</v>
      </c>
      <c r="L7">
        <v>10</v>
      </c>
      <c r="M7">
        <v>10</v>
      </c>
    </row>
    <row r="8" spans="1:13" ht="12">
      <c r="A8" t="s">
        <v>16</v>
      </c>
      <c r="B8">
        <v>8</v>
      </c>
      <c r="C8">
        <v>8</v>
      </c>
      <c r="D8">
        <v>8</v>
      </c>
      <c r="E8">
        <v>8</v>
      </c>
      <c r="F8">
        <v>8</v>
      </c>
      <c r="G8">
        <v>8</v>
      </c>
      <c r="H8">
        <v>8</v>
      </c>
      <c r="I8">
        <v>8</v>
      </c>
      <c r="J8">
        <v>8</v>
      </c>
      <c r="K8">
        <v>8</v>
      </c>
      <c r="L8">
        <v>8</v>
      </c>
      <c r="M8">
        <v>8</v>
      </c>
    </row>
    <row r="9" spans="1:13" ht="12">
      <c r="A9" t="s">
        <v>17</v>
      </c>
      <c r="B9" s="12">
        <f aca="true" t="shared" si="0" ref="B9:M9">SUM(B3:B8)</f>
        <v>24</v>
      </c>
      <c r="C9" s="12">
        <f t="shared" si="0"/>
        <v>24</v>
      </c>
      <c r="D9" s="12">
        <f t="shared" si="0"/>
        <v>24</v>
      </c>
      <c r="E9" s="12">
        <f t="shared" si="0"/>
        <v>24</v>
      </c>
      <c r="F9" s="12">
        <f t="shared" si="0"/>
        <v>24</v>
      </c>
      <c r="G9" s="12">
        <f t="shared" si="0"/>
        <v>24</v>
      </c>
      <c r="H9" s="12">
        <f t="shared" si="0"/>
        <v>24</v>
      </c>
      <c r="I9" s="12">
        <f t="shared" si="0"/>
        <v>24</v>
      </c>
      <c r="J9" s="12">
        <f t="shared" si="0"/>
        <v>24</v>
      </c>
      <c r="K9" s="12">
        <f t="shared" si="0"/>
        <v>24</v>
      </c>
      <c r="L9" s="12">
        <f t="shared" si="0"/>
        <v>24</v>
      </c>
      <c r="M9" s="12">
        <f t="shared" si="0"/>
        <v>24</v>
      </c>
    </row>
    <row r="10" spans="1:13" ht="12">
      <c r="A10" t="s">
        <v>18</v>
      </c>
      <c r="B10" s="12">
        <v>2</v>
      </c>
      <c r="C10" s="12">
        <v>2</v>
      </c>
      <c r="D10" s="12">
        <v>2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</row>
    <row r="11" spans="1:13" ht="12">
      <c r="A11" t="s">
        <v>19</v>
      </c>
      <c r="B11" s="12">
        <f>SUM(B9:B10)</f>
        <v>26</v>
      </c>
      <c r="C11" s="12">
        <f aca="true" t="shared" si="1" ref="C11:I11">SUM(C9:C10)</f>
        <v>26</v>
      </c>
      <c r="D11" s="12">
        <f t="shared" si="1"/>
        <v>26</v>
      </c>
      <c r="E11" s="12">
        <f t="shared" si="1"/>
        <v>26</v>
      </c>
      <c r="F11" s="12">
        <f t="shared" si="1"/>
        <v>26</v>
      </c>
      <c r="G11" s="12">
        <f t="shared" si="1"/>
        <v>26</v>
      </c>
      <c r="H11" s="12">
        <f t="shared" si="1"/>
        <v>26</v>
      </c>
      <c r="I11" s="12">
        <f t="shared" si="1"/>
        <v>26</v>
      </c>
      <c r="J11" s="12">
        <f>SUM(J9:J10)</f>
        <v>26</v>
      </c>
      <c r="K11" s="12">
        <f>SUM(K9:K10)</f>
        <v>26</v>
      </c>
      <c r="L11" s="12">
        <f>SUM(L9:L10)</f>
        <v>26</v>
      </c>
      <c r="M11" s="12">
        <f>SUM(M9:M10)</f>
        <v>26</v>
      </c>
    </row>
    <row r="12" spans="1:13" s="11" customFormat="1" ht="12">
      <c r="A12" s="11" t="s">
        <v>3</v>
      </c>
      <c r="B12" s="11">
        <v>1</v>
      </c>
      <c r="C12" s="11">
        <v>6</v>
      </c>
      <c r="D12" s="11">
        <v>7</v>
      </c>
      <c r="E12" s="11">
        <v>14</v>
      </c>
      <c r="F12" s="11">
        <v>18</v>
      </c>
      <c r="G12" s="11">
        <v>14</v>
      </c>
      <c r="H12" s="11">
        <v>16</v>
      </c>
      <c r="I12" s="11">
        <v>14</v>
      </c>
      <c r="J12" s="11">
        <v>15</v>
      </c>
      <c r="K12" s="11">
        <v>14</v>
      </c>
      <c r="L12" s="11">
        <v>18</v>
      </c>
      <c r="M12" s="11">
        <v>16</v>
      </c>
    </row>
    <row r="13" spans="1:13" ht="12">
      <c r="A13" s="5" t="s">
        <v>57</v>
      </c>
      <c r="B13" s="6">
        <f>B11-B12</f>
        <v>25</v>
      </c>
      <c r="C13" s="6">
        <f aca="true" t="shared" si="2" ref="C13:I13">C11-C12</f>
        <v>20</v>
      </c>
      <c r="D13" s="6">
        <f t="shared" si="2"/>
        <v>19</v>
      </c>
      <c r="E13" s="6">
        <f t="shared" si="2"/>
        <v>12</v>
      </c>
      <c r="F13" s="6">
        <f t="shared" si="2"/>
        <v>8</v>
      </c>
      <c r="G13" s="6">
        <f t="shared" si="2"/>
        <v>12</v>
      </c>
      <c r="H13" s="6">
        <f t="shared" si="2"/>
        <v>10</v>
      </c>
      <c r="I13" s="6">
        <f t="shared" si="2"/>
        <v>12</v>
      </c>
      <c r="J13" s="6">
        <f>J11-J12</f>
        <v>11</v>
      </c>
      <c r="K13" s="6">
        <f>K11-K12</f>
        <v>12</v>
      </c>
      <c r="L13" s="6">
        <f>L11-L12</f>
        <v>8</v>
      </c>
      <c r="M13" s="6">
        <f>M11-M12</f>
        <v>10</v>
      </c>
    </row>
    <row r="14" ht="12">
      <c r="A14"/>
    </row>
    <row r="15" spans="1:13" ht="12">
      <c r="A15" t="s">
        <v>51</v>
      </c>
      <c r="B15" s="4">
        <f>B13*C17</f>
        <v>82.5</v>
      </c>
      <c r="C15" s="4">
        <f>C13*C17</f>
        <v>66</v>
      </c>
      <c r="D15" s="4">
        <f>D13*C17</f>
        <v>62.699999999999996</v>
      </c>
      <c r="E15" s="4">
        <f>E13*C18</f>
        <v>3.5999999999999996</v>
      </c>
      <c r="F15" s="4">
        <f>F13*C18</f>
        <v>2.4</v>
      </c>
      <c r="G15" s="4">
        <f>G13*C18</f>
        <v>3.5999999999999996</v>
      </c>
      <c r="H15" s="4">
        <f>H13*C18</f>
        <v>3</v>
      </c>
      <c r="I15" s="4">
        <f>I13*C18</f>
        <v>3.5999999999999996</v>
      </c>
      <c r="J15" s="4">
        <f>J13*C18</f>
        <v>3.3</v>
      </c>
      <c r="K15" s="4">
        <f>K13*C18</f>
        <v>3.5999999999999996</v>
      </c>
      <c r="L15" s="4">
        <f>L13*C18</f>
        <v>2.4</v>
      </c>
      <c r="M15" s="4">
        <f>M13*C18</f>
        <v>3</v>
      </c>
    </row>
    <row r="16" ht="12">
      <c r="A16"/>
    </row>
    <row r="17" spans="1:4" ht="12">
      <c r="A17" s="5" t="s">
        <v>60</v>
      </c>
      <c r="C17" s="4">
        <v>3.3</v>
      </c>
      <c r="D17" t="s">
        <v>135</v>
      </c>
    </row>
    <row r="18" spans="1:3" ht="12">
      <c r="A18" s="5" t="s">
        <v>61</v>
      </c>
      <c r="C18" s="4">
        <v>0.3</v>
      </c>
    </row>
    <row r="19" ht="12.75" thickBot="1">
      <c r="A19" s="5"/>
    </row>
    <row r="20" spans="1:9" ht="18" thickBot="1">
      <c r="A20" s="5"/>
      <c r="E20" s="7" t="s">
        <v>62</v>
      </c>
      <c r="G20" s="7"/>
      <c r="H20" s="7"/>
      <c r="I20" s="10">
        <f>+SUM(B15:M15)</f>
        <v>239.7</v>
      </c>
    </row>
    <row r="22" ht="12">
      <c r="A22" s="1" t="s">
        <v>4</v>
      </c>
    </row>
    <row r="24" spans="1:12" ht="12">
      <c r="A24" s="1" t="s">
        <v>56</v>
      </c>
      <c r="C24">
        <v>26</v>
      </c>
      <c r="D24">
        <v>3</v>
      </c>
      <c r="E24">
        <f>D24*C24</f>
        <v>78</v>
      </c>
      <c r="G24" s="1" t="s">
        <v>138</v>
      </c>
      <c r="H24" t="s">
        <v>139</v>
      </c>
      <c r="I24" t="s">
        <v>140</v>
      </c>
      <c r="J24" t="s">
        <v>141</v>
      </c>
      <c r="L24" t="s">
        <v>142</v>
      </c>
    </row>
    <row r="26" ht="12">
      <c r="B26" t="s">
        <v>104</v>
      </c>
    </row>
    <row r="27" ht="12">
      <c r="B27" t="s">
        <v>105</v>
      </c>
    </row>
    <row r="28" ht="12">
      <c r="B28" t="s">
        <v>106</v>
      </c>
    </row>
    <row r="29" ht="12">
      <c r="B29" t="s">
        <v>107</v>
      </c>
    </row>
    <row r="31" ht="12">
      <c r="A31"/>
    </row>
    <row r="32" ht="12">
      <c r="A32"/>
    </row>
    <row r="33" ht="12">
      <c r="A33"/>
    </row>
    <row r="34" ht="12">
      <c r="A34"/>
    </row>
    <row r="35" ht="12">
      <c r="A35"/>
    </row>
    <row r="36" ht="12">
      <c r="A36"/>
    </row>
    <row r="37" ht="12">
      <c r="A37"/>
    </row>
    <row r="38" ht="12">
      <c r="A38"/>
    </row>
    <row r="39" ht="12">
      <c r="A39"/>
    </row>
    <row r="40" ht="12">
      <c r="A40"/>
    </row>
    <row r="41" ht="12">
      <c r="A41"/>
    </row>
    <row r="42" ht="12">
      <c r="A42"/>
    </row>
    <row r="43" ht="12">
      <c r="A43"/>
    </row>
  </sheetData>
  <sheetProtection/>
  <mergeCells count="1">
    <mergeCell ref="A1:I1"/>
  </mergeCells>
  <printOptions gridLines="1"/>
  <pageMargins left="0.75" right="0.75" top="1" bottom="1" header="0.5" footer="0.5"/>
  <pageSetup fitToHeight="1" fitToWidth="1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workbookViewId="0" topLeftCell="A1">
      <selection activeCell="C22" sqref="C22"/>
    </sheetView>
  </sheetViews>
  <sheetFormatPr defaultColWidth="10.00390625" defaultRowHeight="12.75"/>
  <cols>
    <col min="1" max="1" width="13.28125" style="1" customWidth="1"/>
    <col min="2" max="8" width="10.00390625" style="0" customWidth="1"/>
    <col min="9" max="9" width="11.421875" style="0" bestFit="1" customWidth="1"/>
  </cols>
  <sheetData>
    <row r="1" spans="1:9" ht="16.5">
      <c r="A1" s="74" t="s">
        <v>179</v>
      </c>
      <c r="B1" s="74"/>
      <c r="C1" s="74"/>
      <c r="D1" s="74"/>
      <c r="E1" s="74"/>
      <c r="F1" s="74"/>
      <c r="G1" s="74"/>
      <c r="H1" s="74"/>
      <c r="I1" s="74"/>
    </row>
    <row r="2" spans="1:13" ht="39">
      <c r="A2"/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77</v>
      </c>
      <c r="K2" s="3" t="s">
        <v>78</v>
      </c>
      <c r="L2" s="3" t="s">
        <v>79</v>
      </c>
      <c r="M2" s="3" t="s">
        <v>80</v>
      </c>
    </row>
    <row r="3" spans="1:13" ht="12">
      <c r="A3" t="s">
        <v>14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</row>
    <row r="4" spans="1:13" ht="12">
      <c r="A4" t="s">
        <v>15</v>
      </c>
      <c r="B4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</row>
    <row r="5" spans="1:13" ht="12">
      <c r="A5" t="s">
        <v>108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">
      <c r="A6" t="s">
        <v>16</v>
      </c>
      <c r="B6">
        <v>8</v>
      </c>
      <c r="C6">
        <v>8</v>
      </c>
      <c r="D6">
        <v>8</v>
      </c>
      <c r="E6">
        <v>8</v>
      </c>
      <c r="F6">
        <v>8</v>
      </c>
      <c r="G6">
        <v>8</v>
      </c>
      <c r="H6">
        <v>8</v>
      </c>
      <c r="I6">
        <v>8</v>
      </c>
      <c r="J6">
        <v>8</v>
      </c>
      <c r="K6">
        <v>8</v>
      </c>
      <c r="L6">
        <v>8</v>
      </c>
      <c r="M6">
        <v>8</v>
      </c>
    </row>
    <row r="7" spans="1:13" ht="12">
      <c r="A7" t="s">
        <v>17</v>
      </c>
      <c r="B7">
        <f aca="true" t="shared" si="0" ref="B7:M7">SUM(B3:B6)</f>
        <v>11</v>
      </c>
      <c r="C7">
        <f t="shared" si="0"/>
        <v>11</v>
      </c>
      <c r="D7">
        <f t="shared" si="0"/>
        <v>11</v>
      </c>
      <c r="E7">
        <f t="shared" si="0"/>
        <v>11</v>
      </c>
      <c r="F7">
        <f t="shared" si="0"/>
        <v>11</v>
      </c>
      <c r="G7">
        <f t="shared" si="0"/>
        <v>11</v>
      </c>
      <c r="H7">
        <f t="shared" si="0"/>
        <v>11</v>
      </c>
      <c r="I7">
        <f t="shared" si="0"/>
        <v>11</v>
      </c>
      <c r="J7">
        <f t="shared" si="0"/>
        <v>11</v>
      </c>
      <c r="K7">
        <f t="shared" si="0"/>
        <v>11</v>
      </c>
      <c r="L7">
        <f t="shared" si="0"/>
        <v>11</v>
      </c>
      <c r="M7">
        <f t="shared" si="0"/>
        <v>11</v>
      </c>
    </row>
    <row r="8" spans="1:13" ht="12">
      <c r="A8" s="25" t="s">
        <v>66</v>
      </c>
      <c r="B8" s="26">
        <v>3</v>
      </c>
      <c r="C8" s="26">
        <v>3</v>
      </c>
      <c r="D8" s="26">
        <v>3</v>
      </c>
      <c r="E8" s="26">
        <v>2</v>
      </c>
      <c r="F8" s="26">
        <v>2</v>
      </c>
      <c r="G8" s="26">
        <v>2</v>
      </c>
      <c r="H8" s="26">
        <v>2</v>
      </c>
      <c r="I8" s="26">
        <v>2</v>
      </c>
      <c r="J8" s="26">
        <v>2</v>
      </c>
      <c r="K8" s="26">
        <v>2</v>
      </c>
      <c r="L8" s="26">
        <v>2</v>
      </c>
      <c r="M8" s="26">
        <v>2</v>
      </c>
    </row>
    <row r="9" spans="1:13" ht="12">
      <c r="A9" s="25" t="s">
        <v>67</v>
      </c>
      <c r="B9">
        <f>SUM(B7:B8)</f>
        <v>14</v>
      </c>
      <c r="C9">
        <f aca="true" t="shared" si="1" ref="C9:M9">SUM(C7:C8)</f>
        <v>14</v>
      </c>
      <c r="D9">
        <f t="shared" si="1"/>
        <v>14</v>
      </c>
      <c r="E9">
        <f t="shared" si="1"/>
        <v>13</v>
      </c>
      <c r="F9">
        <f t="shared" si="1"/>
        <v>13</v>
      </c>
      <c r="G9">
        <f t="shared" si="1"/>
        <v>13</v>
      </c>
      <c r="H9">
        <f t="shared" si="1"/>
        <v>13</v>
      </c>
      <c r="I9">
        <f t="shared" si="1"/>
        <v>13</v>
      </c>
      <c r="J9">
        <f t="shared" si="1"/>
        <v>13</v>
      </c>
      <c r="K9">
        <f t="shared" si="1"/>
        <v>13</v>
      </c>
      <c r="L9">
        <f t="shared" si="1"/>
        <v>13</v>
      </c>
      <c r="M9">
        <f t="shared" si="1"/>
        <v>13</v>
      </c>
    </row>
    <row r="10" spans="1:13" ht="12">
      <c r="A10" s="9" t="s">
        <v>20</v>
      </c>
      <c r="B10" s="26">
        <v>0</v>
      </c>
      <c r="C10" s="26">
        <v>2</v>
      </c>
      <c r="D10" s="26">
        <v>2</v>
      </c>
      <c r="E10" s="26">
        <v>1</v>
      </c>
      <c r="F10" s="26">
        <v>1</v>
      </c>
      <c r="G10" s="26">
        <v>2</v>
      </c>
      <c r="H10" s="26">
        <v>2</v>
      </c>
      <c r="I10" s="26">
        <v>2</v>
      </c>
      <c r="J10" s="26">
        <v>3</v>
      </c>
      <c r="K10" s="26">
        <v>3</v>
      </c>
      <c r="L10" s="26">
        <v>3</v>
      </c>
      <c r="M10" s="26">
        <v>7</v>
      </c>
    </row>
    <row r="11" spans="1:13" ht="12">
      <c r="A11" s="25" t="s">
        <v>63</v>
      </c>
      <c r="B11">
        <f>B9-B10</f>
        <v>14</v>
      </c>
      <c r="C11">
        <f aca="true" t="shared" si="2" ref="C11:M11">C9-C10</f>
        <v>12</v>
      </c>
      <c r="D11">
        <f t="shared" si="2"/>
        <v>12</v>
      </c>
      <c r="E11">
        <f t="shared" si="2"/>
        <v>12</v>
      </c>
      <c r="F11">
        <f t="shared" si="2"/>
        <v>12</v>
      </c>
      <c r="G11">
        <f t="shared" si="2"/>
        <v>11</v>
      </c>
      <c r="H11">
        <f t="shared" si="2"/>
        <v>11</v>
      </c>
      <c r="I11">
        <f t="shared" si="2"/>
        <v>11</v>
      </c>
      <c r="J11">
        <f t="shared" si="2"/>
        <v>10</v>
      </c>
      <c r="K11">
        <f t="shared" si="2"/>
        <v>10</v>
      </c>
      <c r="L11">
        <f t="shared" si="2"/>
        <v>10</v>
      </c>
      <c r="M11">
        <f t="shared" si="2"/>
        <v>6</v>
      </c>
    </row>
    <row r="12" ht="12">
      <c r="A12" s="9"/>
    </row>
    <row r="13" spans="1:13" ht="12">
      <c r="A13" s="9" t="s">
        <v>51</v>
      </c>
      <c r="B13" s="4">
        <f>(B9*$K$36)-(B10*$K$36)</f>
        <v>46.199999999999996</v>
      </c>
      <c r="C13" s="4">
        <f>(C9*$K$36)-(C10*$K$36)</f>
        <v>39.599999999999994</v>
      </c>
      <c r="D13" s="4">
        <f>(D9*$K$36)-(D10*$K$36)</f>
        <v>39.599999999999994</v>
      </c>
      <c r="E13" s="4">
        <f>(E9*$K$37)-(E10*$K$37)</f>
        <v>3.6</v>
      </c>
      <c r="F13" s="4">
        <f aca="true" t="shared" si="3" ref="F13:M13">(F9*$K$37)-(F10*$K$37)</f>
        <v>3.6</v>
      </c>
      <c r="G13" s="4">
        <f t="shared" si="3"/>
        <v>3.3</v>
      </c>
      <c r="H13" s="4">
        <f t="shared" si="3"/>
        <v>3.3</v>
      </c>
      <c r="I13" s="4">
        <f t="shared" si="3"/>
        <v>3.3</v>
      </c>
      <c r="J13" s="4">
        <f t="shared" si="3"/>
        <v>3</v>
      </c>
      <c r="K13" s="4">
        <f t="shared" si="3"/>
        <v>3</v>
      </c>
      <c r="L13" s="4">
        <f t="shared" si="3"/>
        <v>3</v>
      </c>
      <c r="M13" s="4">
        <f t="shared" si="3"/>
        <v>1.7999999999999998</v>
      </c>
    </row>
    <row r="14" spans="1:13" ht="12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9" ht="16.5">
      <c r="A15" s="74" t="s">
        <v>136</v>
      </c>
      <c r="B15" s="73"/>
      <c r="C15" s="73"/>
      <c r="D15" s="73"/>
      <c r="E15" s="73"/>
      <c r="F15" s="73"/>
      <c r="G15" s="73"/>
      <c r="H15" s="73"/>
      <c r="I15" s="73"/>
    </row>
    <row r="16" spans="1:13" ht="39">
      <c r="A16"/>
      <c r="B16" s="3" t="s">
        <v>6</v>
      </c>
      <c r="C16" s="3" t="s">
        <v>7</v>
      </c>
      <c r="D16" s="3" t="s">
        <v>8</v>
      </c>
      <c r="E16" s="3" t="s">
        <v>9</v>
      </c>
      <c r="F16" s="3" t="s">
        <v>10</v>
      </c>
      <c r="G16" s="3" t="s">
        <v>11</v>
      </c>
      <c r="H16" s="3" t="s">
        <v>12</v>
      </c>
      <c r="I16" s="3" t="s">
        <v>13</v>
      </c>
      <c r="J16" s="3" t="s">
        <v>77</v>
      </c>
      <c r="K16" s="3" t="s">
        <v>78</v>
      </c>
      <c r="L16" s="3" t="s">
        <v>79</v>
      </c>
      <c r="M16" s="3" t="s">
        <v>80</v>
      </c>
    </row>
    <row r="17" spans="1:13" ht="12">
      <c r="A17" t="s">
        <v>143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ht="12">
      <c r="A18" t="s">
        <v>144</v>
      </c>
      <c r="B18">
        <v>1</v>
      </c>
      <c r="C18">
        <v>1</v>
      </c>
      <c r="D18">
        <v>1</v>
      </c>
      <c r="E18">
        <v>1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">
      <c r="A19" t="s">
        <v>145</v>
      </c>
      <c r="B19">
        <v>2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2">
      <c r="A20" t="s">
        <v>146</v>
      </c>
      <c r="B20">
        <v>2</v>
      </c>
      <c r="C20">
        <v>2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7" ht="12">
      <c r="A21" t="s">
        <v>108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13" ht="12">
      <c r="A22" t="s">
        <v>147</v>
      </c>
      <c r="B22">
        <v>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2">
      <c r="A23" t="s">
        <v>148</v>
      </c>
      <c r="B23">
        <v>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2">
      <c r="A24" t="s">
        <v>96</v>
      </c>
      <c r="B24">
        <v>10</v>
      </c>
      <c r="C24">
        <v>10</v>
      </c>
      <c r="D24">
        <v>10</v>
      </c>
      <c r="E24">
        <v>10</v>
      </c>
      <c r="F24">
        <v>10</v>
      </c>
      <c r="G24">
        <v>10</v>
      </c>
      <c r="H24">
        <v>10</v>
      </c>
      <c r="I24">
        <v>10</v>
      </c>
      <c r="J24">
        <v>10</v>
      </c>
      <c r="K24">
        <v>10</v>
      </c>
      <c r="L24">
        <v>10</v>
      </c>
      <c r="M24">
        <v>10</v>
      </c>
    </row>
    <row r="25" spans="1:13" ht="12">
      <c r="A25" t="s">
        <v>17</v>
      </c>
      <c r="B25">
        <f aca="true" t="shared" si="4" ref="B25:M25">SUM(B17:B24)</f>
        <v>24</v>
      </c>
      <c r="C25">
        <f t="shared" si="4"/>
        <v>16</v>
      </c>
      <c r="D25">
        <f t="shared" si="4"/>
        <v>16</v>
      </c>
      <c r="E25">
        <f t="shared" si="4"/>
        <v>14</v>
      </c>
      <c r="F25">
        <f t="shared" si="4"/>
        <v>14</v>
      </c>
      <c r="G25">
        <f t="shared" si="4"/>
        <v>13</v>
      </c>
      <c r="H25">
        <f t="shared" si="4"/>
        <v>12</v>
      </c>
      <c r="I25">
        <f t="shared" si="4"/>
        <v>10</v>
      </c>
      <c r="J25">
        <f t="shared" si="4"/>
        <v>10</v>
      </c>
      <c r="K25">
        <f t="shared" si="4"/>
        <v>10</v>
      </c>
      <c r="L25">
        <f t="shared" si="4"/>
        <v>10</v>
      </c>
      <c r="M25">
        <f t="shared" si="4"/>
        <v>10</v>
      </c>
    </row>
    <row r="26" spans="1:13" ht="12">
      <c r="A26" s="25" t="s">
        <v>66</v>
      </c>
      <c r="B26" s="26">
        <v>2</v>
      </c>
      <c r="C26" s="26">
        <v>2</v>
      </c>
      <c r="D26" s="26">
        <v>2</v>
      </c>
      <c r="E26" s="26">
        <v>2</v>
      </c>
      <c r="F26" s="26">
        <v>2</v>
      </c>
      <c r="G26" s="26">
        <v>2</v>
      </c>
      <c r="H26" s="26">
        <v>2</v>
      </c>
      <c r="I26" s="26">
        <v>2</v>
      </c>
      <c r="J26" s="26">
        <v>2</v>
      </c>
      <c r="K26" s="26">
        <v>2</v>
      </c>
      <c r="L26" s="26">
        <v>2</v>
      </c>
      <c r="M26" s="26">
        <v>2</v>
      </c>
    </row>
    <row r="27" spans="1:13" ht="12">
      <c r="A27" s="25" t="s">
        <v>67</v>
      </c>
      <c r="B27">
        <f>SUM(B25:B26)</f>
        <v>26</v>
      </c>
      <c r="C27">
        <f aca="true" t="shared" si="5" ref="C27:M27">SUM(C25:C26)</f>
        <v>18</v>
      </c>
      <c r="D27">
        <f t="shared" si="5"/>
        <v>18</v>
      </c>
      <c r="E27">
        <f t="shared" si="5"/>
        <v>16</v>
      </c>
      <c r="F27">
        <f t="shared" si="5"/>
        <v>16</v>
      </c>
      <c r="G27">
        <f t="shared" si="5"/>
        <v>15</v>
      </c>
      <c r="H27">
        <f t="shared" si="5"/>
        <v>14</v>
      </c>
      <c r="I27">
        <f t="shared" si="5"/>
        <v>12</v>
      </c>
      <c r="J27">
        <f t="shared" si="5"/>
        <v>12</v>
      </c>
      <c r="K27">
        <f t="shared" si="5"/>
        <v>12</v>
      </c>
      <c r="L27">
        <f t="shared" si="5"/>
        <v>12</v>
      </c>
      <c r="M27">
        <f t="shared" si="5"/>
        <v>12</v>
      </c>
    </row>
    <row r="28" spans="1:13" ht="12">
      <c r="A28" s="9" t="s">
        <v>20</v>
      </c>
      <c r="B28" s="26">
        <v>2</v>
      </c>
      <c r="C28" s="26">
        <v>1</v>
      </c>
      <c r="D28" s="26">
        <v>1</v>
      </c>
      <c r="E28" s="26">
        <v>4</v>
      </c>
      <c r="F28" s="26">
        <v>1</v>
      </c>
      <c r="G28" s="26">
        <v>5</v>
      </c>
      <c r="H28" s="26">
        <v>2</v>
      </c>
      <c r="I28" s="26">
        <v>3</v>
      </c>
      <c r="J28" s="26">
        <v>3</v>
      </c>
      <c r="K28" s="26">
        <v>4</v>
      </c>
      <c r="L28" s="26">
        <v>10</v>
      </c>
      <c r="M28" s="26">
        <v>10</v>
      </c>
    </row>
    <row r="29" spans="1:13" ht="12">
      <c r="A29" s="25" t="s">
        <v>63</v>
      </c>
      <c r="B29">
        <f>B27-B28</f>
        <v>24</v>
      </c>
      <c r="C29">
        <f aca="true" t="shared" si="6" ref="C29:M29">C27-C28</f>
        <v>17</v>
      </c>
      <c r="D29">
        <f t="shared" si="6"/>
        <v>17</v>
      </c>
      <c r="E29">
        <f t="shared" si="6"/>
        <v>12</v>
      </c>
      <c r="F29">
        <f t="shared" si="6"/>
        <v>15</v>
      </c>
      <c r="G29">
        <f t="shared" si="6"/>
        <v>10</v>
      </c>
      <c r="H29">
        <f t="shared" si="6"/>
        <v>12</v>
      </c>
      <c r="I29">
        <f t="shared" si="6"/>
        <v>9</v>
      </c>
      <c r="J29">
        <f t="shared" si="6"/>
        <v>9</v>
      </c>
      <c r="K29">
        <f t="shared" si="6"/>
        <v>8</v>
      </c>
      <c r="L29">
        <f t="shared" si="6"/>
        <v>2</v>
      </c>
      <c r="M29">
        <f t="shared" si="6"/>
        <v>2</v>
      </c>
    </row>
    <row r="30" ht="12">
      <c r="A30" s="9"/>
    </row>
    <row r="31" spans="1:13" ht="12">
      <c r="A31" s="9" t="s">
        <v>51</v>
      </c>
      <c r="B31" s="4">
        <f>(B27*$K$36)-(B28*$K$36)</f>
        <v>79.2</v>
      </c>
      <c r="C31" s="4">
        <f>(C27*$K$36)-(C28*$K$36)</f>
        <v>56.1</v>
      </c>
      <c r="D31" s="4">
        <f>(D27*$K$36)-(D28*$K$36)</f>
        <v>56.1</v>
      </c>
      <c r="E31" s="4">
        <f>(E27*$K$37)-(E28*$K$37)</f>
        <v>3.5999999999999996</v>
      </c>
      <c r="F31" s="4">
        <f aca="true" t="shared" si="7" ref="F31:M31">(F27*$K$37)-(F28*$K$37)</f>
        <v>4.5</v>
      </c>
      <c r="G31" s="4">
        <f t="shared" si="7"/>
        <v>3</v>
      </c>
      <c r="H31" s="4">
        <f t="shared" si="7"/>
        <v>3.6</v>
      </c>
      <c r="I31" s="4">
        <f t="shared" si="7"/>
        <v>2.6999999999999997</v>
      </c>
      <c r="J31" s="4">
        <f t="shared" si="7"/>
        <v>2.6999999999999997</v>
      </c>
      <c r="K31" s="4">
        <f t="shared" si="7"/>
        <v>2.3999999999999995</v>
      </c>
      <c r="L31" s="4">
        <f t="shared" si="7"/>
        <v>0.5999999999999996</v>
      </c>
      <c r="M31" s="4">
        <f t="shared" si="7"/>
        <v>0.5999999999999996</v>
      </c>
    </row>
    <row r="32" ht="12.75" thickBot="1">
      <c r="A32" s="27"/>
    </row>
    <row r="33" spans="1:5" ht="18" thickBot="1">
      <c r="A33" s="7" t="s">
        <v>62</v>
      </c>
      <c r="C33" s="7"/>
      <c r="D33" s="7"/>
      <c r="E33" s="10">
        <f>SUM((B13:M13),(B31:M31))</f>
        <v>368.4000000000001</v>
      </c>
    </row>
    <row r="34" ht="12">
      <c r="A34" s="27"/>
    </row>
    <row r="35" ht="12">
      <c r="A35"/>
    </row>
    <row r="36" spans="1:11" ht="12">
      <c r="A36" s="73" t="s">
        <v>21</v>
      </c>
      <c r="B36" s="73"/>
      <c r="C36" s="6"/>
      <c r="E36" s="1" t="s">
        <v>85</v>
      </c>
      <c r="G36" s="9">
        <v>16</v>
      </c>
      <c r="I36" s="27" t="s">
        <v>60</v>
      </c>
      <c r="K36" s="4">
        <v>3.3</v>
      </c>
    </row>
    <row r="37" spans="1:11" ht="12">
      <c r="A37"/>
      <c r="B37" s="25" t="s">
        <v>64</v>
      </c>
      <c r="C37" s="26">
        <v>102</v>
      </c>
      <c r="E37" t="s">
        <v>110</v>
      </c>
      <c r="G37" s="9" t="s">
        <v>109</v>
      </c>
      <c r="I37" s="27" t="s">
        <v>61</v>
      </c>
      <c r="K37" s="4">
        <v>0.3</v>
      </c>
    </row>
    <row r="38" spans="1:7" ht="12">
      <c r="A38"/>
      <c r="B38" s="25" t="s">
        <v>20</v>
      </c>
      <c r="C38" s="26">
        <v>0</v>
      </c>
      <c r="G38" s="35">
        <f>G36*25</f>
        <v>400</v>
      </c>
    </row>
    <row r="39" spans="2:7" ht="12">
      <c r="B39" s="25" t="s">
        <v>63</v>
      </c>
      <c r="C39">
        <v>102</v>
      </c>
      <c r="G39" s="9"/>
    </row>
    <row r="40" spans="1:2" ht="12">
      <c r="A40" s="2"/>
      <c r="B40" s="28" t="s">
        <v>97</v>
      </c>
    </row>
    <row r="41" spans="1:2" ht="12">
      <c r="A41"/>
      <c r="B41" s="8"/>
    </row>
    <row r="42" spans="1:6" ht="12">
      <c r="A42"/>
      <c r="B42" s="8"/>
      <c r="F42" t="s">
        <v>104</v>
      </c>
    </row>
    <row r="43" ht="12">
      <c r="F43" t="s">
        <v>105</v>
      </c>
    </row>
    <row r="44" spans="1:6" ht="12">
      <c r="A44" s="1" t="s">
        <v>56</v>
      </c>
      <c r="B44">
        <v>17</v>
      </c>
      <c r="C44">
        <v>3</v>
      </c>
      <c r="D44">
        <f>C44*B44</f>
        <v>51</v>
      </c>
      <c r="F44" t="s">
        <v>182</v>
      </c>
    </row>
    <row r="45" spans="2:4" ht="12">
      <c r="B45">
        <v>17</v>
      </c>
      <c r="C45">
        <v>3</v>
      </c>
      <c r="D45">
        <f>C45*B45</f>
        <v>51</v>
      </c>
    </row>
    <row r="46" spans="3:4" ht="12">
      <c r="C46" t="s">
        <v>123</v>
      </c>
      <c r="D46">
        <f>SUM(D44:D45)</f>
        <v>102</v>
      </c>
    </row>
    <row r="48" ht="12">
      <c r="F48" t="s">
        <v>47</v>
      </c>
    </row>
    <row r="49" ht="12">
      <c r="F49" t="s">
        <v>47</v>
      </c>
    </row>
    <row r="50" ht="12">
      <c r="F50" t="s">
        <v>47</v>
      </c>
    </row>
  </sheetData>
  <sheetProtection/>
  <mergeCells count="3">
    <mergeCell ref="A1:I1"/>
    <mergeCell ref="A15:I15"/>
    <mergeCell ref="A36:B36"/>
  </mergeCells>
  <printOptions gridLines="1"/>
  <pageMargins left="0.75" right="0.75" top="1" bottom="1" header="0.5" footer="0.5"/>
  <pageSetup orientation="landscape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90" zoomScaleNormal="90" workbookViewId="0" topLeftCell="A1">
      <selection activeCell="C33" sqref="C33"/>
    </sheetView>
  </sheetViews>
  <sheetFormatPr defaultColWidth="8.8515625" defaultRowHeight="12.75"/>
  <cols>
    <col min="1" max="1" width="16.28125" style="0" bestFit="1" customWidth="1"/>
    <col min="2" max="8" width="8.8515625" style="0" customWidth="1"/>
    <col min="9" max="9" width="11.421875" style="0" bestFit="1" customWidth="1"/>
  </cols>
  <sheetData>
    <row r="1" spans="1:9" ht="12">
      <c r="A1" s="72" t="s">
        <v>185</v>
      </c>
      <c r="B1" s="73"/>
      <c r="C1" s="73"/>
      <c r="D1" s="73"/>
      <c r="E1" s="73"/>
      <c r="F1" s="73"/>
      <c r="G1" s="73"/>
      <c r="H1" s="73"/>
      <c r="I1" s="73"/>
    </row>
    <row r="2" spans="2:13" ht="39"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77</v>
      </c>
      <c r="K2" s="3" t="s">
        <v>78</v>
      </c>
      <c r="L2" s="3" t="s">
        <v>79</v>
      </c>
      <c r="M2" s="3" t="s">
        <v>80</v>
      </c>
    </row>
    <row r="3" spans="1:13" ht="12">
      <c r="A3" t="s">
        <v>22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</row>
    <row r="4" spans="1:13" ht="12">
      <c r="A4" t="s">
        <v>23</v>
      </c>
      <c r="B4">
        <v>1</v>
      </c>
      <c r="C4">
        <v>1</v>
      </c>
      <c r="D4">
        <v>1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ht="12">
      <c r="A5" t="s">
        <v>24</v>
      </c>
      <c r="B5">
        <v>2</v>
      </c>
      <c r="C5">
        <v>2</v>
      </c>
      <c r="D5">
        <v>2</v>
      </c>
      <c r="E5">
        <v>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">
      <c r="A6" t="s">
        <v>25</v>
      </c>
      <c r="B6">
        <v>3</v>
      </c>
      <c r="C6">
        <v>3</v>
      </c>
      <c r="D6">
        <v>3</v>
      </c>
      <c r="E6">
        <v>3</v>
      </c>
      <c r="F6">
        <v>3</v>
      </c>
      <c r="G6">
        <v>3</v>
      </c>
      <c r="H6">
        <v>3</v>
      </c>
      <c r="I6">
        <v>3</v>
      </c>
      <c r="J6">
        <v>3</v>
      </c>
      <c r="K6">
        <v>3</v>
      </c>
      <c r="L6">
        <v>3</v>
      </c>
      <c r="M6">
        <v>3</v>
      </c>
    </row>
    <row r="7" spans="1:13" ht="12">
      <c r="A7" t="s">
        <v>26</v>
      </c>
      <c r="B7">
        <v>8</v>
      </c>
      <c r="C7">
        <v>8</v>
      </c>
      <c r="D7">
        <v>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2">
      <c r="A8" t="s">
        <v>82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</row>
    <row r="9" spans="1:13" ht="12">
      <c r="A9" t="s">
        <v>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</row>
    <row r="10" spans="1:13" ht="12">
      <c r="A10" t="s">
        <v>83</v>
      </c>
      <c r="B10">
        <v>2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0</v>
      </c>
      <c r="M10">
        <v>0</v>
      </c>
    </row>
    <row r="11" spans="1:13" ht="12">
      <c r="A11" t="s">
        <v>84</v>
      </c>
      <c r="B11">
        <v>8</v>
      </c>
      <c r="C11">
        <v>8</v>
      </c>
      <c r="D11">
        <v>8</v>
      </c>
      <c r="E11">
        <v>8</v>
      </c>
      <c r="F11">
        <v>8</v>
      </c>
      <c r="G11">
        <v>8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2">
      <c r="A12" t="s">
        <v>27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</row>
    <row r="13" spans="1:13" ht="12">
      <c r="A13" t="s">
        <v>28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0</v>
      </c>
      <c r="K13">
        <v>0</v>
      </c>
      <c r="L13">
        <v>0</v>
      </c>
      <c r="M13">
        <v>0</v>
      </c>
    </row>
    <row r="14" spans="1:13" ht="12">
      <c r="A14" t="s">
        <v>29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0</v>
      </c>
      <c r="M14">
        <v>0</v>
      </c>
    </row>
    <row r="15" spans="1:13" ht="12">
      <c r="A15" t="s">
        <v>30</v>
      </c>
      <c r="B15">
        <v>3</v>
      </c>
      <c r="C15">
        <v>3</v>
      </c>
      <c r="D15">
        <v>3</v>
      </c>
      <c r="E15">
        <v>3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2">
      <c r="A16" t="s">
        <v>31</v>
      </c>
      <c r="B16">
        <v>8</v>
      </c>
      <c r="C16">
        <v>8</v>
      </c>
      <c r="D16">
        <v>8</v>
      </c>
      <c r="E16">
        <v>8</v>
      </c>
      <c r="F16">
        <v>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5" ht="12">
      <c r="A17" t="s">
        <v>32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 t="s">
        <v>47</v>
      </c>
      <c r="O17" t="s">
        <v>47</v>
      </c>
    </row>
    <row r="18" spans="1:13" ht="12">
      <c r="A18" t="s">
        <v>33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</row>
    <row r="19" spans="1:13" ht="12">
      <c r="A19" t="s">
        <v>34</v>
      </c>
      <c r="B19">
        <v>2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</row>
    <row r="20" spans="1:13" ht="12">
      <c r="A20" t="s">
        <v>35</v>
      </c>
      <c r="B20">
        <v>8</v>
      </c>
      <c r="C20">
        <v>8</v>
      </c>
      <c r="D20">
        <v>8</v>
      </c>
      <c r="E20">
        <v>8</v>
      </c>
      <c r="F20">
        <v>8</v>
      </c>
      <c r="G20">
        <v>8</v>
      </c>
      <c r="H20">
        <v>8</v>
      </c>
      <c r="I20">
        <v>8</v>
      </c>
      <c r="J20">
        <v>8</v>
      </c>
      <c r="K20">
        <v>8</v>
      </c>
      <c r="L20">
        <v>8</v>
      </c>
      <c r="M20">
        <v>8</v>
      </c>
    </row>
    <row r="21" spans="1:13" ht="12">
      <c r="A21" t="s">
        <v>156</v>
      </c>
      <c r="B21">
        <v>10</v>
      </c>
      <c r="C21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2">
      <c r="A22" t="s">
        <v>36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</row>
    <row r="23" spans="1:13" ht="12">
      <c r="A23" t="s">
        <v>155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0</v>
      </c>
      <c r="K23">
        <v>0</v>
      </c>
      <c r="L23">
        <v>0</v>
      </c>
      <c r="M23">
        <v>0</v>
      </c>
    </row>
    <row r="24" spans="1:13" ht="12">
      <c r="A24" t="s">
        <v>154</v>
      </c>
      <c r="B24">
        <v>2</v>
      </c>
      <c r="C24">
        <v>2</v>
      </c>
      <c r="D24">
        <v>2</v>
      </c>
      <c r="E24">
        <v>2</v>
      </c>
      <c r="F24">
        <v>2</v>
      </c>
      <c r="G24">
        <v>2</v>
      </c>
      <c r="H24">
        <v>2</v>
      </c>
      <c r="I24">
        <v>2</v>
      </c>
      <c r="J24">
        <v>2</v>
      </c>
      <c r="K24">
        <v>2</v>
      </c>
      <c r="L24">
        <v>0</v>
      </c>
      <c r="M24">
        <v>0</v>
      </c>
    </row>
    <row r="25" spans="1:13" ht="12">
      <c r="A25" t="s">
        <v>153</v>
      </c>
      <c r="B25">
        <v>3</v>
      </c>
      <c r="C25">
        <v>3</v>
      </c>
      <c r="D25">
        <v>3</v>
      </c>
      <c r="E25">
        <v>3</v>
      </c>
      <c r="F25">
        <v>3</v>
      </c>
      <c r="G25">
        <v>3</v>
      </c>
      <c r="H25">
        <v>3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2">
      <c r="A26" t="s">
        <v>152</v>
      </c>
      <c r="B26">
        <v>8</v>
      </c>
      <c r="C26">
        <v>8</v>
      </c>
      <c r="D26">
        <v>8</v>
      </c>
      <c r="E26">
        <v>8</v>
      </c>
      <c r="F26">
        <v>8</v>
      </c>
      <c r="G26">
        <v>8</v>
      </c>
      <c r="H26">
        <v>8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2">
      <c r="A27" t="s">
        <v>149</v>
      </c>
      <c r="B27">
        <v>1</v>
      </c>
      <c r="C27">
        <v>1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2">
      <c r="A28" t="s">
        <v>150</v>
      </c>
      <c r="B28">
        <v>2</v>
      </c>
      <c r="C28">
        <v>2</v>
      </c>
      <c r="D28">
        <v>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ht="12">
      <c r="A29" t="s">
        <v>151</v>
      </c>
      <c r="B29">
        <v>8</v>
      </c>
      <c r="C29">
        <v>8</v>
      </c>
      <c r="D29">
        <v>8</v>
      </c>
      <c r="E29">
        <v>8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ht="12">
      <c r="A30" s="25" t="s">
        <v>99</v>
      </c>
      <c r="B30">
        <f aca="true" t="shared" si="0" ref="B30:M30">SUM(B3:B29)</f>
        <v>90</v>
      </c>
      <c r="C30">
        <f t="shared" si="0"/>
        <v>90</v>
      </c>
      <c r="D30">
        <f t="shared" si="0"/>
        <v>80</v>
      </c>
      <c r="E30">
        <f t="shared" si="0"/>
        <v>69</v>
      </c>
      <c r="F30">
        <f t="shared" si="0"/>
        <v>55</v>
      </c>
      <c r="G30">
        <f t="shared" si="0"/>
        <v>47</v>
      </c>
      <c r="H30">
        <f t="shared" si="0"/>
        <v>39</v>
      </c>
      <c r="I30">
        <f t="shared" si="0"/>
        <v>28</v>
      </c>
      <c r="J30">
        <f t="shared" si="0"/>
        <v>26</v>
      </c>
      <c r="K30">
        <f t="shared" si="0"/>
        <v>26</v>
      </c>
      <c r="L30">
        <f t="shared" si="0"/>
        <v>20</v>
      </c>
      <c r="M30">
        <f t="shared" si="0"/>
        <v>20</v>
      </c>
    </row>
    <row r="31" spans="1:13" ht="12">
      <c r="A31" s="25" t="s">
        <v>66</v>
      </c>
      <c r="B31" s="26">
        <v>5</v>
      </c>
      <c r="C31" s="26">
        <v>5</v>
      </c>
      <c r="D31" s="26">
        <v>5</v>
      </c>
      <c r="E31" s="26">
        <v>5</v>
      </c>
      <c r="F31" s="26">
        <v>5</v>
      </c>
      <c r="G31" s="26">
        <v>5</v>
      </c>
      <c r="H31" s="26">
        <v>5</v>
      </c>
      <c r="I31" s="26">
        <v>5</v>
      </c>
      <c r="J31" s="26">
        <v>5</v>
      </c>
      <c r="K31" s="26">
        <v>5</v>
      </c>
      <c r="L31" s="26">
        <v>5</v>
      </c>
      <c r="M31" s="26">
        <v>5</v>
      </c>
    </row>
    <row r="32" spans="1:13" ht="12">
      <c r="A32" s="25" t="s">
        <v>67</v>
      </c>
      <c r="B32">
        <f>SUM(B30:B31)</f>
        <v>95</v>
      </c>
      <c r="C32">
        <f>SUM(C30:C31)</f>
        <v>95</v>
      </c>
      <c r="D32">
        <v>85</v>
      </c>
      <c r="E32">
        <f>E30+E31</f>
        <v>74</v>
      </c>
      <c r="F32">
        <f>F30+F31</f>
        <v>60</v>
      </c>
      <c r="G32">
        <f aca="true" t="shared" si="1" ref="G32:M32">SUM(G30:G31)</f>
        <v>52</v>
      </c>
      <c r="H32">
        <f t="shared" si="1"/>
        <v>44</v>
      </c>
      <c r="I32">
        <f t="shared" si="1"/>
        <v>33</v>
      </c>
      <c r="J32">
        <f t="shared" si="1"/>
        <v>31</v>
      </c>
      <c r="K32">
        <f t="shared" si="1"/>
        <v>31</v>
      </c>
      <c r="L32">
        <f t="shared" si="1"/>
        <v>25</v>
      </c>
      <c r="M32">
        <f t="shared" si="1"/>
        <v>25</v>
      </c>
    </row>
    <row r="33" spans="1:13" ht="12">
      <c r="A33" s="9" t="s">
        <v>20</v>
      </c>
      <c r="B33" s="26">
        <v>22</v>
      </c>
      <c r="C33" s="26">
        <v>18</v>
      </c>
      <c r="D33" s="26">
        <v>9</v>
      </c>
      <c r="E33" s="26">
        <v>20</v>
      </c>
      <c r="F33" s="26">
        <v>26</v>
      </c>
      <c r="G33" s="26">
        <v>22</v>
      </c>
      <c r="H33" s="26">
        <v>27</v>
      </c>
      <c r="I33" s="26">
        <v>21</v>
      </c>
      <c r="J33" s="26">
        <v>21</v>
      </c>
      <c r="K33" s="26">
        <v>23</v>
      </c>
      <c r="L33" s="26">
        <v>20</v>
      </c>
      <c r="M33" s="26">
        <v>20</v>
      </c>
    </row>
    <row r="34" spans="1:13" ht="12">
      <c r="A34" s="25" t="s">
        <v>63</v>
      </c>
      <c r="B34">
        <f>SUM(B32-B33)</f>
        <v>73</v>
      </c>
      <c r="C34">
        <f aca="true" t="shared" si="2" ref="C34:M34">SUM(C32-C33)</f>
        <v>77</v>
      </c>
      <c r="D34">
        <v>54</v>
      </c>
      <c r="E34">
        <f t="shared" si="2"/>
        <v>54</v>
      </c>
      <c r="F34">
        <f t="shared" si="2"/>
        <v>34</v>
      </c>
      <c r="G34">
        <f t="shared" si="2"/>
        <v>30</v>
      </c>
      <c r="H34">
        <f t="shared" si="2"/>
        <v>17</v>
      </c>
      <c r="I34">
        <f t="shared" si="2"/>
        <v>12</v>
      </c>
      <c r="J34">
        <f t="shared" si="2"/>
        <v>10</v>
      </c>
      <c r="K34">
        <f t="shared" si="2"/>
        <v>8</v>
      </c>
      <c r="L34">
        <f>SUM(L32-L33)</f>
        <v>5</v>
      </c>
      <c r="M34">
        <f t="shared" si="2"/>
        <v>5</v>
      </c>
    </row>
    <row r="35" spans="1:13" ht="12">
      <c r="A35" s="2"/>
      <c r="B35" s="2" t="s">
        <v>52</v>
      </c>
      <c r="C35" s="2" t="s">
        <v>53</v>
      </c>
      <c r="D35" s="2" t="s">
        <v>54</v>
      </c>
      <c r="E35" s="2" t="s">
        <v>9</v>
      </c>
      <c r="F35" s="2" t="s">
        <v>10</v>
      </c>
      <c r="G35" s="2" t="s">
        <v>11</v>
      </c>
      <c r="H35" s="2" t="s">
        <v>12</v>
      </c>
      <c r="I35" s="2" t="s">
        <v>13</v>
      </c>
      <c r="J35" s="2" t="s">
        <v>77</v>
      </c>
      <c r="K35" s="2" t="s">
        <v>78</v>
      </c>
      <c r="L35" s="2" t="s">
        <v>79</v>
      </c>
      <c r="M35" s="2" t="s">
        <v>80</v>
      </c>
    </row>
    <row r="36" spans="1:13" ht="12">
      <c r="A36" s="9" t="s">
        <v>51</v>
      </c>
      <c r="B36" s="4">
        <f>B34*C38</f>
        <v>240.89999999999998</v>
      </c>
      <c r="C36" s="4">
        <f>C34*C38</f>
        <v>254.1</v>
      </c>
      <c r="D36" s="4">
        <f>D34*C38</f>
        <v>178.2</v>
      </c>
      <c r="E36" s="4">
        <f>E34*$C$39</f>
        <v>16.2</v>
      </c>
      <c r="F36" s="4">
        <f aca="true" t="shared" si="3" ref="F36:M36">F34*$C$39</f>
        <v>10.2</v>
      </c>
      <c r="G36" s="4">
        <f t="shared" si="3"/>
        <v>9</v>
      </c>
      <c r="H36" s="4">
        <f t="shared" si="3"/>
        <v>5.1</v>
      </c>
      <c r="I36" s="4">
        <f t="shared" si="3"/>
        <v>3.5999999999999996</v>
      </c>
      <c r="J36" s="4">
        <f t="shared" si="3"/>
        <v>3</v>
      </c>
      <c r="K36" s="4">
        <f t="shared" si="3"/>
        <v>2.4</v>
      </c>
      <c r="L36" s="4">
        <f t="shared" si="3"/>
        <v>1.5</v>
      </c>
      <c r="M36" s="4">
        <f t="shared" si="3"/>
        <v>1.5</v>
      </c>
    </row>
    <row r="38" spans="1:4" ht="12.75" thickBot="1">
      <c r="A38" s="27" t="s">
        <v>60</v>
      </c>
      <c r="C38" s="4">
        <v>3.3</v>
      </c>
      <c r="D38" t="s">
        <v>124</v>
      </c>
    </row>
    <row r="39" spans="1:9" ht="18" thickBot="1">
      <c r="A39" s="27" t="s">
        <v>61</v>
      </c>
      <c r="C39" s="4">
        <v>0.3</v>
      </c>
      <c r="E39" s="7" t="s">
        <v>62</v>
      </c>
      <c r="G39" s="7"/>
      <c r="H39" s="7"/>
      <c r="I39" s="10">
        <f>+SUM(B36:M36)</f>
        <v>725.7000000000002</v>
      </c>
    </row>
    <row r="40" ht="12">
      <c r="A40" s="27"/>
    </row>
    <row r="41" ht="12" customHeight="1"/>
    <row r="43" ht="12">
      <c r="D43" t="s">
        <v>104</v>
      </c>
    </row>
    <row r="44" ht="12">
      <c r="D44" t="s">
        <v>105</v>
      </c>
    </row>
    <row r="45" ht="12">
      <c r="D45" t="s">
        <v>106</v>
      </c>
    </row>
    <row r="46" ht="12">
      <c r="D46" t="s">
        <v>107</v>
      </c>
    </row>
  </sheetData>
  <sheetProtection/>
  <mergeCells count="1">
    <mergeCell ref="A1:I1"/>
  </mergeCells>
  <printOptions gridLines="1"/>
  <pageMargins left="1.5" right="0.75" top="0.25" bottom="0.25" header="0.5" footer="0.5"/>
  <pageSetup fitToHeight="1" fitToWidth="1" orientation="landscape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">
      <selection activeCell="E37" sqref="E37"/>
    </sheetView>
  </sheetViews>
  <sheetFormatPr defaultColWidth="8.8515625" defaultRowHeight="12.75"/>
  <cols>
    <col min="1" max="1" width="16.28125" style="0" bestFit="1" customWidth="1"/>
    <col min="2" max="8" width="8.8515625" style="0" customWidth="1"/>
    <col min="9" max="9" width="11.421875" style="0" bestFit="1" customWidth="1"/>
  </cols>
  <sheetData>
    <row r="1" spans="1:9" ht="12">
      <c r="A1" s="72" t="s">
        <v>187</v>
      </c>
      <c r="B1" s="73"/>
      <c r="C1" s="73"/>
      <c r="D1" s="73"/>
      <c r="E1" s="73"/>
      <c r="F1" s="73"/>
      <c r="G1" s="73"/>
      <c r="H1" s="73"/>
      <c r="I1" s="73"/>
    </row>
    <row r="2" spans="2:13" ht="39.75" thickBot="1"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77</v>
      </c>
      <c r="K2" s="3" t="s">
        <v>78</v>
      </c>
      <c r="L2" s="3" t="s">
        <v>79</v>
      </c>
      <c r="M2" s="3" t="s">
        <v>80</v>
      </c>
    </row>
    <row r="3" spans="1:13" s="67" customFormat="1" ht="13.5" thickBot="1">
      <c r="A3" s="65" t="s">
        <v>190</v>
      </c>
      <c r="B3" s="66">
        <v>1</v>
      </c>
      <c r="C3" s="66">
        <v>1</v>
      </c>
      <c r="D3" s="66">
        <v>1</v>
      </c>
      <c r="E3" s="66">
        <v>1</v>
      </c>
      <c r="F3" s="66">
        <v>1</v>
      </c>
      <c r="G3" s="66">
        <v>1</v>
      </c>
      <c r="H3" s="66">
        <v>1</v>
      </c>
      <c r="I3" s="66">
        <v>1</v>
      </c>
      <c r="J3" s="66">
        <v>1</v>
      </c>
      <c r="K3" s="66">
        <v>1</v>
      </c>
      <c r="L3" s="66">
        <v>1</v>
      </c>
      <c r="M3" s="66">
        <v>1</v>
      </c>
    </row>
    <row r="4" spans="1:13" ht="13.5" thickBot="1">
      <c r="A4" s="50" t="s">
        <v>157</v>
      </c>
      <c r="B4" s="51">
        <v>1</v>
      </c>
      <c r="C4" s="51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3.5" thickBot="1">
      <c r="A5" s="50" t="s">
        <v>186</v>
      </c>
      <c r="B5" s="51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3.5" thickBot="1">
      <c r="A6" s="50" t="s">
        <v>158</v>
      </c>
      <c r="B6" s="51">
        <v>2</v>
      </c>
      <c r="C6" s="51">
        <v>2</v>
      </c>
      <c r="D6" s="51">
        <v>2</v>
      </c>
      <c r="E6" s="51">
        <v>2</v>
      </c>
      <c r="F6" s="51"/>
      <c r="G6" s="51"/>
      <c r="H6" s="51"/>
      <c r="I6" s="51"/>
      <c r="J6" s="51"/>
      <c r="K6" s="51"/>
      <c r="L6" s="51"/>
      <c r="M6" s="51"/>
    </row>
    <row r="7" spans="1:13" ht="13.5" thickBot="1">
      <c r="A7" s="50" t="s">
        <v>159</v>
      </c>
      <c r="B7" s="51">
        <v>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3.5" thickBot="1">
      <c r="A8" s="50" t="s">
        <v>160</v>
      </c>
      <c r="B8" s="51">
        <v>5</v>
      </c>
      <c r="C8" s="51">
        <v>4</v>
      </c>
      <c r="D8" s="51">
        <v>6</v>
      </c>
      <c r="E8" s="51"/>
      <c r="F8" s="51"/>
      <c r="G8" s="51"/>
      <c r="H8" s="51"/>
      <c r="I8" s="51"/>
      <c r="J8" s="51"/>
      <c r="K8" s="51"/>
      <c r="L8" s="51"/>
      <c r="M8" s="51"/>
    </row>
    <row r="9" spans="1:13" s="67" customFormat="1" ht="13.5" thickBot="1">
      <c r="A9" s="68" t="s">
        <v>189</v>
      </c>
      <c r="B9" s="69">
        <v>1</v>
      </c>
      <c r="C9" s="69">
        <v>1</v>
      </c>
      <c r="D9" s="69">
        <v>1</v>
      </c>
      <c r="E9" s="69">
        <v>1</v>
      </c>
      <c r="F9" s="69">
        <v>1</v>
      </c>
      <c r="G9" s="69">
        <v>1</v>
      </c>
      <c r="H9" s="69">
        <v>1</v>
      </c>
      <c r="I9" s="69">
        <v>1</v>
      </c>
      <c r="J9" s="69">
        <v>1</v>
      </c>
      <c r="K9" s="69">
        <v>1</v>
      </c>
      <c r="L9" s="69">
        <v>1</v>
      </c>
      <c r="M9" s="69">
        <v>1</v>
      </c>
    </row>
    <row r="10" spans="1:13" ht="13.5" thickBot="1">
      <c r="A10" s="50" t="s">
        <v>161</v>
      </c>
      <c r="B10" s="51">
        <v>1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3.5" thickBot="1">
      <c r="A11" s="50" t="s">
        <v>162</v>
      </c>
      <c r="B11" s="51">
        <v>2</v>
      </c>
      <c r="C11" s="51">
        <v>2</v>
      </c>
      <c r="D11" s="51">
        <v>2</v>
      </c>
      <c r="E11" s="51">
        <v>2</v>
      </c>
      <c r="F11" s="51"/>
      <c r="G11" s="51"/>
      <c r="H11" s="51"/>
      <c r="I11" s="51"/>
      <c r="J11" s="51"/>
      <c r="K11" s="51"/>
      <c r="L11" s="51"/>
      <c r="M11" s="51"/>
    </row>
    <row r="12" spans="1:13" ht="13.5" thickBot="1">
      <c r="A12" s="50" t="s">
        <v>163</v>
      </c>
      <c r="B12" s="51">
        <v>3</v>
      </c>
      <c r="C12" s="51">
        <v>3</v>
      </c>
      <c r="D12" s="51">
        <v>3</v>
      </c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13.5" thickBot="1">
      <c r="A13" s="50" t="s">
        <v>164</v>
      </c>
      <c r="B13" s="51">
        <v>7</v>
      </c>
      <c r="C13" s="51">
        <v>8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s="67" customFormat="1" ht="13.5" thickBot="1">
      <c r="A14" s="68" t="s">
        <v>188</v>
      </c>
      <c r="B14" s="69">
        <v>1</v>
      </c>
      <c r="C14" s="69">
        <v>1</v>
      </c>
      <c r="D14" s="69">
        <v>1</v>
      </c>
      <c r="E14" s="69">
        <v>1</v>
      </c>
      <c r="F14" s="69">
        <v>1</v>
      </c>
      <c r="G14" s="69">
        <v>1</v>
      </c>
      <c r="H14" s="69">
        <v>1</v>
      </c>
      <c r="I14" s="69">
        <v>1</v>
      </c>
      <c r="J14" s="69">
        <v>1</v>
      </c>
      <c r="K14" s="69">
        <v>1</v>
      </c>
      <c r="L14" s="69">
        <v>1</v>
      </c>
      <c r="M14" s="69">
        <v>1</v>
      </c>
    </row>
    <row r="15" spans="1:13" ht="13.5" thickBot="1">
      <c r="A15" s="50" t="s">
        <v>165</v>
      </c>
      <c r="B15" s="51">
        <v>1</v>
      </c>
      <c r="C15" s="51">
        <v>1</v>
      </c>
      <c r="D15" s="51">
        <v>1</v>
      </c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13.5" thickBot="1">
      <c r="A16" s="50" t="s">
        <v>166</v>
      </c>
      <c r="B16" s="51">
        <v>2</v>
      </c>
      <c r="C16" s="51">
        <v>2</v>
      </c>
      <c r="D16" s="51">
        <v>2</v>
      </c>
      <c r="E16" s="51">
        <v>2</v>
      </c>
      <c r="F16" s="51">
        <v>2</v>
      </c>
      <c r="G16" s="51">
        <v>2</v>
      </c>
      <c r="H16" s="51"/>
      <c r="I16" s="51"/>
      <c r="J16" s="51"/>
      <c r="K16" s="51"/>
      <c r="L16" s="51"/>
      <c r="M16" s="51"/>
    </row>
    <row r="17" spans="1:13" ht="13.5" thickBot="1">
      <c r="A17" s="50" t="s">
        <v>167</v>
      </c>
      <c r="B17" s="51">
        <v>3</v>
      </c>
      <c r="C17" s="51">
        <v>3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3.5" thickBot="1">
      <c r="A18" s="50" t="s">
        <v>168</v>
      </c>
      <c r="B18" s="51">
        <v>6</v>
      </c>
      <c r="C18" s="51">
        <v>5</v>
      </c>
      <c r="D18" s="51">
        <v>8</v>
      </c>
      <c r="E18" s="51">
        <v>6</v>
      </c>
      <c r="F18" s="51"/>
      <c r="G18" s="51"/>
      <c r="H18" s="51"/>
      <c r="I18" s="51"/>
      <c r="J18" s="51"/>
      <c r="K18" s="51"/>
      <c r="L18" s="51"/>
      <c r="M18" s="51"/>
    </row>
    <row r="19" spans="1:13" s="67" customFormat="1" ht="13.5" thickBot="1">
      <c r="A19" s="68" t="s">
        <v>191</v>
      </c>
      <c r="B19" s="69">
        <v>1</v>
      </c>
      <c r="C19" s="69">
        <v>1</v>
      </c>
      <c r="D19" s="69">
        <v>1</v>
      </c>
      <c r="E19" s="69">
        <v>1</v>
      </c>
      <c r="F19" s="69">
        <v>1</v>
      </c>
      <c r="G19" s="69">
        <v>1</v>
      </c>
      <c r="H19" s="69">
        <v>1</v>
      </c>
      <c r="I19" s="69"/>
      <c r="J19" s="69"/>
      <c r="K19" s="69"/>
      <c r="L19" s="69"/>
      <c r="M19" s="69"/>
    </row>
    <row r="20" spans="1:13" ht="13.5" thickBot="1">
      <c r="A20" s="50" t="s">
        <v>169</v>
      </c>
      <c r="B20" s="51">
        <v>1</v>
      </c>
      <c r="C20" s="51">
        <v>1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3.5" thickBot="1">
      <c r="A21" s="50" t="s">
        <v>170</v>
      </c>
      <c r="B21" s="51">
        <v>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ht="13.5" thickBot="1">
      <c r="A22" s="50" t="s">
        <v>171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3.5" thickBot="1">
      <c r="A23" s="50" t="s">
        <v>172</v>
      </c>
      <c r="B23" s="51">
        <v>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s="67" customFormat="1" ht="13.5" thickBot="1">
      <c r="A24" s="70" t="s">
        <v>173</v>
      </c>
      <c r="B24" s="69">
        <v>1</v>
      </c>
      <c r="C24" s="69">
        <v>1</v>
      </c>
      <c r="D24" s="69">
        <v>1</v>
      </c>
      <c r="E24" s="69">
        <v>1</v>
      </c>
      <c r="F24" s="69">
        <v>1</v>
      </c>
      <c r="G24" s="69">
        <v>1</v>
      </c>
      <c r="H24" s="69">
        <v>1</v>
      </c>
      <c r="I24" s="69">
        <v>1</v>
      </c>
      <c r="J24" s="69">
        <v>1</v>
      </c>
      <c r="K24" s="69">
        <v>1</v>
      </c>
      <c r="L24" s="69">
        <v>1</v>
      </c>
      <c r="M24" s="69">
        <v>1</v>
      </c>
    </row>
    <row r="25" spans="1:13" ht="13.5" thickBot="1">
      <c r="A25" s="50" t="s">
        <v>174</v>
      </c>
      <c r="B25" s="51">
        <v>1</v>
      </c>
      <c r="C25" s="51">
        <v>1</v>
      </c>
      <c r="D25" s="51">
        <v>1</v>
      </c>
      <c r="E25" s="51">
        <v>1</v>
      </c>
      <c r="F25" s="51">
        <v>1</v>
      </c>
      <c r="G25" s="51">
        <v>1</v>
      </c>
      <c r="H25" s="51">
        <v>1</v>
      </c>
      <c r="I25" s="51"/>
      <c r="J25" s="51"/>
      <c r="K25" s="51"/>
      <c r="L25" s="51"/>
      <c r="M25" s="51"/>
    </row>
    <row r="26" spans="1:13" ht="13.5" thickBot="1">
      <c r="A26" s="50" t="s">
        <v>192</v>
      </c>
      <c r="B26" s="51">
        <v>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3.5" thickBot="1">
      <c r="A27" s="50" t="s">
        <v>175</v>
      </c>
      <c r="B27" s="51">
        <v>2</v>
      </c>
      <c r="C27" s="51">
        <v>2</v>
      </c>
      <c r="D27" s="51">
        <v>2</v>
      </c>
      <c r="E27" s="51">
        <v>2</v>
      </c>
      <c r="F27" s="51">
        <v>2</v>
      </c>
      <c r="G27" s="51">
        <v>2</v>
      </c>
      <c r="H27" s="51"/>
      <c r="I27" s="51"/>
      <c r="J27" s="51"/>
      <c r="K27" s="51"/>
      <c r="L27" s="51"/>
      <c r="M27" s="51"/>
    </row>
    <row r="28" spans="1:13" ht="13.5" thickBot="1">
      <c r="A28" s="50" t="s">
        <v>176</v>
      </c>
      <c r="B28" s="51">
        <v>6</v>
      </c>
      <c r="C28" s="51">
        <v>7</v>
      </c>
      <c r="D28" s="51">
        <v>7</v>
      </c>
      <c r="E28" s="51"/>
      <c r="F28" s="51"/>
      <c r="G28" s="51"/>
      <c r="H28" s="51"/>
      <c r="I28" s="51"/>
      <c r="J28" s="51"/>
      <c r="K28" s="51"/>
      <c r="L28" s="51"/>
      <c r="M28" s="51"/>
    </row>
    <row r="29" spans="1:13" s="67" customFormat="1" ht="13.5" thickBot="1">
      <c r="A29" s="70" t="s">
        <v>177</v>
      </c>
      <c r="B29" s="69">
        <v>1</v>
      </c>
      <c r="C29" s="69">
        <v>1</v>
      </c>
      <c r="D29" s="69">
        <v>1</v>
      </c>
      <c r="E29" s="69">
        <v>1</v>
      </c>
      <c r="F29" s="69">
        <v>1</v>
      </c>
      <c r="G29" s="69">
        <v>1</v>
      </c>
      <c r="H29" s="69">
        <v>1</v>
      </c>
      <c r="I29" s="69">
        <v>1</v>
      </c>
      <c r="J29" s="69">
        <v>1</v>
      </c>
      <c r="K29" s="69">
        <v>1</v>
      </c>
      <c r="L29" s="69">
        <v>1</v>
      </c>
      <c r="M29" s="69">
        <v>1</v>
      </c>
    </row>
    <row r="30" spans="1:13" ht="15.75" thickBot="1">
      <c r="A30" s="53" t="s">
        <v>165</v>
      </c>
      <c r="B30" s="52">
        <v>1</v>
      </c>
      <c r="C30" s="52">
        <v>1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ht="15.75" thickBot="1">
      <c r="A31" s="53" t="s">
        <v>193</v>
      </c>
      <c r="B31" s="52">
        <v>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thickBot="1">
      <c r="A32" s="53" t="s">
        <v>166</v>
      </c>
      <c r="B32" s="52">
        <v>2</v>
      </c>
      <c r="C32" s="52">
        <v>2</v>
      </c>
      <c r="D32" s="52">
        <v>2</v>
      </c>
      <c r="E32" s="52">
        <v>2</v>
      </c>
      <c r="F32" s="52" t="s">
        <v>47</v>
      </c>
      <c r="G32" s="52"/>
      <c r="H32" s="52"/>
      <c r="I32" s="52"/>
      <c r="J32" s="52"/>
      <c r="K32" s="52"/>
      <c r="L32" s="52"/>
      <c r="M32" s="52"/>
    </row>
    <row r="33" spans="1:13" ht="15.75" thickBot="1">
      <c r="A33" s="53" t="s">
        <v>168</v>
      </c>
      <c r="B33" s="52">
        <v>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5.75" thickBot="1">
      <c r="A34" s="53" t="s">
        <v>178</v>
      </c>
      <c r="B34" s="52">
        <v>10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ht="12">
      <c r="A35" s="25" t="s">
        <v>65</v>
      </c>
      <c r="B35">
        <f aca="true" t="shared" si="0" ref="B35:M35">SUM(B3:B34)</f>
        <v>83</v>
      </c>
      <c r="C35">
        <f t="shared" si="0"/>
        <v>51</v>
      </c>
      <c r="D35">
        <f t="shared" si="0"/>
        <v>42</v>
      </c>
      <c r="E35">
        <f t="shared" si="0"/>
        <v>23</v>
      </c>
      <c r="F35">
        <f t="shared" si="0"/>
        <v>11</v>
      </c>
      <c r="G35">
        <f t="shared" si="0"/>
        <v>11</v>
      </c>
      <c r="H35">
        <f t="shared" si="0"/>
        <v>7</v>
      </c>
      <c r="I35">
        <f t="shared" si="0"/>
        <v>5</v>
      </c>
      <c r="J35">
        <f t="shared" si="0"/>
        <v>5</v>
      </c>
      <c r="K35">
        <f t="shared" si="0"/>
        <v>5</v>
      </c>
      <c r="L35">
        <f t="shared" si="0"/>
        <v>5</v>
      </c>
      <c r="M35">
        <f t="shared" si="0"/>
        <v>5</v>
      </c>
    </row>
    <row r="36" spans="1:13" ht="12">
      <c r="A36" s="25" t="s">
        <v>66</v>
      </c>
      <c r="B36" s="26">
        <v>0</v>
      </c>
      <c r="C36" s="26">
        <v>0</v>
      </c>
      <c r="D36" s="26">
        <v>0</v>
      </c>
      <c r="E36" s="26">
        <v>2</v>
      </c>
      <c r="F36" s="26">
        <v>2</v>
      </c>
      <c r="G36" s="26">
        <v>2</v>
      </c>
      <c r="H36" s="26">
        <v>2</v>
      </c>
      <c r="I36" s="26">
        <v>2</v>
      </c>
      <c r="J36" s="26">
        <v>2</v>
      </c>
      <c r="K36" s="26">
        <v>2</v>
      </c>
      <c r="L36" s="26">
        <v>2</v>
      </c>
      <c r="M36" s="26">
        <v>2</v>
      </c>
    </row>
    <row r="37" spans="1:13" ht="12">
      <c r="A37" s="25" t="s">
        <v>67</v>
      </c>
      <c r="B37">
        <v>90</v>
      </c>
      <c r="C37">
        <v>51</v>
      </c>
      <c r="D37">
        <v>42</v>
      </c>
      <c r="E37">
        <v>25</v>
      </c>
      <c r="F37">
        <v>14</v>
      </c>
      <c r="G37">
        <v>12</v>
      </c>
      <c r="H37">
        <v>8</v>
      </c>
      <c r="I37">
        <v>6</v>
      </c>
      <c r="J37">
        <v>6</v>
      </c>
      <c r="K37">
        <v>6</v>
      </c>
      <c r="L37">
        <v>6</v>
      </c>
      <c r="M37">
        <v>6</v>
      </c>
    </row>
    <row r="38" spans="1:13" ht="12">
      <c r="A38" s="9" t="s">
        <v>20</v>
      </c>
      <c r="B38" s="26">
        <v>8</v>
      </c>
      <c r="C38" s="26">
        <v>1</v>
      </c>
      <c r="D38" s="26">
        <v>0</v>
      </c>
      <c r="E38" s="26">
        <v>0</v>
      </c>
      <c r="F38" s="26">
        <v>3</v>
      </c>
      <c r="G38" s="26">
        <v>3</v>
      </c>
      <c r="H38" s="26">
        <v>1</v>
      </c>
      <c r="I38" s="26">
        <v>1</v>
      </c>
      <c r="J38" s="26">
        <v>6</v>
      </c>
      <c r="K38" s="26">
        <v>6</v>
      </c>
      <c r="L38" s="26">
        <v>6</v>
      </c>
      <c r="M38" s="26">
        <v>6</v>
      </c>
    </row>
    <row r="39" spans="1:13" ht="12">
      <c r="A39" s="25" t="s">
        <v>63</v>
      </c>
      <c r="B39">
        <f>SUM(B37-B38)</f>
        <v>82</v>
      </c>
      <c r="C39">
        <f aca="true" t="shared" si="1" ref="C39:M39">SUM(C37-C38)</f>
        <v>50</v>
      </c>
      <c r="D39">
        <f t="shared" si="1"/>
        <v>42</v>
      </c>
      <c r="E39">
        <f t="shared" si="1"/>
        <v>25</v>
      </c>
      <c r="F39">
        <f t="shared" si="1"/>
        <v>11</v>
      </c>
      <c r="G39">
        <f t="shared" si="1"/>
        <v>9</v>
      </c>
      <c r="H39">
        <f t="shared" si="1"/>
        <v>7</v>
      </c>
      <c r="I39">
        <f t="shared" si="1"/>
        <v>5</v>
      </c>
      <c r="J39">
        <f t="shared" si="1"/>
        <v>0</v>
      </c>
      <c r="K39">
        <f t="shared" si="1"/>
        <v>0</v>
      </c>
      <c r="L39">
        <f t="shared" si="1"/>
        <v>0</v>
      </c>
      <c r="M39">
        <f t="shared" si="1"/>
        <v>0</v>
      </c>
    </row>
    <row r="40" spans="1:13" ht="12">
      <c r="A40" s="2"/>
      <c r="B40" s="2" t="s">
        <v>52</v>
      </c>
      <c r="C40" s="2" t="s">
        <v>53</v>
      </c>
      <c r="D40" s="2" t="s">
        <v>54</v>
      </c>
      <c r="E40" s="2" t="s">
        <v>9</v>
      </c>
      <c r="F40" s="2" t="s">
        <v>10</v>
      </c>
      <c r="G40" s="2" t="s">
        <v>11</v>
      </c>
      <c r="H40" s="2" t="s">
        <v>12</v>
      </c>
      <c r="I40" s="2" t="s">
        <v>13</v>
      </c>
      <c r="J40" s="2" t="s">
        <v>13</v>
      </c>
      <c r="K40" s="2" t="s">
        <v>13</v>
      </c>
      <c r="L40" s="2" t="s">
        <v>13</v>
      </c>
      <c r="M40" s="2" t="s">
        <v>13</v>
      </c>
    </row>
    <row r="41" spans="1:13" ht="12">
      <c r="A41" s="9" t="s">
        <v>51</v>
      </c>
      <c r="B41" s="4">
        <f>B39*C43</f>
        <v>270.59999999999997</v>
      </c>
      <c r="C41" s="4">
        <f>C39*C43</f>
        <v>165</v>
      </c>
      <c r="D41" s="4">
        <f>D39*C43</f>
        <v>138.6</v>
      </c>
      <c r="E41" s="4">
        <f>E39*$C$44</f>
        <v>7.5</v>
      </c>
      <c r="F41" s="4">
        <f aca="true" t="shared" si="2" ref="F41:M41">F39*$C$44</f>
        <v>3.3</v>
      </c>
      <c r="G41" s="4">
        <f t="shared" si="2"/>
        <v>2.6999999999999997</v>
      </c>
      <c r="H41" s="4">
        <f t="shared" si="2"/>
        <v>2.1</v>
      </c>
      <c r="I41" s="4">
        <f t="shared" si="2"/>
        <v>1.5</v>
      </c>
      <c r="J41" s="4">
        <f t="shared" si="2"/>
        <v>0</v>
      </c>
      <c r="K41" s="4">
        <f t="shared" si="2"/>
        <v>0</v>
      </c>
      <c r="L41" s="4">
        <f t="shared" si="2"/>
        <v>0</v>
      </c>
      <c r="M41" s="4">
        <f t="shared" si="2"/>
        <v>0</v>
      </c>
    </row>
    <row r="43" spans="1:3" ht="12.75" thickBot="1">
      <c r="A43" s="27" t="s">
        <v>60</v>
      </c>
      <c r="C43" s="4">
        <v>3.3</v>
      </c>
    </row>
    <row r="44" spans="1:9" ht="18" thickBot="1">
      <c r="A44" s="27" t="s">
        <v>61</v>
      </c>
      <c r="C44" s="4">
        <v>0.3</v>
      </c>
      <c r="E44" s="7" t="s">
        <v>62</v>
      </c>
      <c r="G44" s="7"/>
      <c r="H44" s="7"/>
      <c r="I44" s="10">
        <f>+SUM(B41:M41)</f>
        <v>591.3</v>
      </c>
    </row>
    <row r="45" ht="12">
      <c r="A45" s="27"/>
    </row>
    <row r="46" ht="12">
      <c r="D46" t="s">
        <v>104</v>
      </c>
    </row>
    <row r="47" ht="12">
      <c r="D47" t="s">
        <v>105</v>
      </c>
    </row>
    <row r="48" ht="12">
      <c r="D48" t="s">
        <v>106</v>
      </c>
    </row>
    <row r="49" ht="12">
      <c r="D49" t="s">
        <v>107</v>
      </c>
    </row>
  </sheetData>
  <sheetProtection/>
  <mergeCells count="1">
    <mergeCell ref="A1:I1"/>
  </mergeCells>
  <printOptions gridLines="1"/>
  <pageMargins left="1.5" right="0.5" top="0.25" bottom="0.25" header="0.5" footer="0.5"/>
  <pageSetup fitToHeight="1" fitToWidth="1" orientation="landscape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E29" sqref="E29"/>
    </sheetView>
  </sheetViews>
  <sheetFormatPr defaultColWidth="8.8515625" defaultRowHeight="12.75"/>
  <cols>
    <col min="1" max="1" width="10.7109375" style="14" customWidth="1"/>
    <col min="2" max="13" width="6.7109375" style="14" customWidth="1"/>
    <col min="14" max="16384" width="8.8515625" style="14" customWidth="1"/>
  </cols>
  <sheetData>
    <row r="1" spans="1:13" ht="12">
      <c r="A1" s="78" t="s">
        <v>181</v>
      </c>
      <c r="B1" s="79"/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</row>
    <row r="2" spans="1:13" ht="12">
      <c r="A2" s="77" t="s">
        <v>180</v>
      </c>
      <c r="B2" s="77"/>
      <c r="C2" s="77"/>
      <c r="D2" s="77"/>
      <c r="E2" s="77"/>
      <c r="F2" s="77"/>
      <c r="G2" s="77"/>
      <c r="H2" s="77"/>
      <c r="I2" s="77"/>
      <c r="J2" s="76"/>
      <c r="K2" s="76"/>
      <c r="L2" s="76"/>
      <c r="M2" s="76"/>
    </row>
    <row r="3" spans="2:13" ht="36">
      <c r="B3" s="55" t="s">
        <v>6</v>
      </c>
      <c r="C3" s="55" t="s">
        <v>7</v>
      </c>
      <c r="D3" s="55" t="s">
        <v>8</v>
      </c>
      <c r="E3" s="55" t="s">
        <v>9</v>
      </c>
      <c r="F3" s="55" t="s">
        <v>10</v>
      </c>
      <c r="G3" s="55" t="s">
        <v>11</v>
      </c>
      <c r="H3" s="55" t="s">
        <v>12</v>
      </c>
      <c r="I3" s="55" t="s">
        <v>13</v>
      </c>
      <c r="J3" s="55" t="s">
        <v>77</v>
      </c>
      <c r="K3" s="55" t="s">
        <v>78</v>
      </c>
      <c r="L3" s="55" t="s">
        <v>79</v>
      </c>
      <c r="M3" s="55" t="s">
        <v>80</v>
      </c>
    </row>
    <row r="4" ht="10.5">
      <c r="A4" s="14" t="s">
        <v>86</v>
      </c>
    </row>
    <row r="5" spans="1:4" ht="10.5">
      <c r="A5" s="14" t="s">
        <v>87</v>
      </c>
      <c r="B5" s="14">
        <v>1</v>
      </c>
      <c r="C5" s="14">
        <v>1</v>
      </c>
      <c r="D5" s="14">
        <v>1</v>
      </c>
    </row>
    <row r="6" spans="1:4" ht="10.5">
      <c r="A6" s="14" t="s">
        <v>90</v>
      </c>
      <c r="B6" s="14">
        <v>1</v>
      </c>
      <c r="C6" s="14">
        <v>1</v>
      </c>
      <c r="D6" s="14">
        <v>1</v>
      </c>
    </row>
    <row r="7" spans="1:13" ht="10.5">
      <c r="A7" s="14" t="s">
        <v>88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</row>
    <row r="8" spans="1:8" ht="10.5">
      <c r="A8" s="14" t="s">
        <v>89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</row>
    <row r="10" spans="1:8" ht="10.5">
      <c r="A10" s="14" t="s">
        <v>14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</row>
    <row r="11" spans="1:10" ht="10.5">
      <c r="A11" s="14" t="s">
        <v>15</v>
      </c>
      <c r="B11" s="14">
        <v>2</v>
      </c>
      <c r="C11" s="14">
        <v>2</v>
      </c>
      <c r="D11" s="14">
        <v>2</v>
      </c>
      <c r="E11" s="14">
        <v>2</v>
      </c>
      <c r="F11" s="14">
        <v>2</v>
      </c>
      <c r="G11" s="14">
        <v>2</v>
      </c>
      <c r="H11" s="14">
        <v>2</v>
      </c>
      <c r="I11" s="14">
        <v>2</v>
      </c>
      <c r="J11" s="14">
        <v>2</v>
      </c>
    </row>
    <row r="12" spans="1:8" ht="10.5">
      <c r="A12" s="14" t="s">
        <v>91</v>
      </c>
      <c r="B12" s="14">
        <v>3</v>
      </c>
      <c r="C12" s="14">
        <v>3</v>
      </c>
      <c r="D12" s="14">
        <v>3</v>
      </c>
      <c r="E12" s="14">
        <v>3</v>
      </c>
      <c r="F12" s="14">
        <v>3</v>
      </c>
      <c r="G12" s="14" t="s">
        <v>47</v>
      </c>
      <c r="H12" s="14" t="s">
        <v>47</v>
      </c>
    </row>
    <row r="13" spans="1:8" ht="10.5">
      <c r="A13" s="14" t="s">
        <v>92</v>
      </c>
      <c r="B13" s="14">
        <v>8</v>
      </c>
      <c r="C13" s="14">
        <v>8</v>
      </c>
      <c r="D13" s="14">
        <v>8</v>
      </c>
      <c r="E13" s="14">
        <v>8</v>
      </c>
      <c r="F13" s="14">
        <v>8</v>
      </c>
      <c r="G13" s="14" t="s">
        <v>47</v>
      </c>
      <c r="H13" s="14" t="s">
        <v>47</v>
      </c>
    </row>
    <row r="15" spans="1:13" ht="10.5">
      <c r="A15" s="56" t="s">
        <v>65</v>
      </c>
      <c r="B15" s="14">
        <f aca="true" t="shared" si="0" ref="B15:M15">SUM(B4:B14)</f>
        <v>18</v>
      </c>
      <c r="C15" s="14">
        <f t="shared" si="0"/>
        <v>18</v>
      </c>
      <c r="D15" s="14">
        <f t="shared" si="0"/>
        <v>18</v>
      </c>
      <c r="E15" s="14">
        <f t="shared" si="0"/>
        <v>16</v>
      </c>
      <c r="F15" s="14">
        <f t="shared" si="0"/>
        <v>16</v>
      </c>
      <c r="G15" s="14">
        <f t="shared" si="0"/>
        <v>5</v>
      </c>
      <c r="H15" s="14">
        <f t="shared" si="0"/>
        <v>5</v>
      </c>
      <c r="I15" s="14">
        <f t="shared" si="0"/>
        <v>3</v>
      </c>
      <c r="J15" s="14">
        <f t="shared" si="0"/>
        <v>3</v>
      </c>
      <c r="K15" s="14">
        <f t="shared" si="0"/>
        <v>1</v>
      </c>
      <c r="L15" s="14">
        <f t="shared" si="0"/>
        <v>1</v>
      </c>
      <c r="M15" s="14">
        <f t="shared" si="0"/>
        <v>1</v>
      </c>
    </row>
    <row r="16" spans="1:13" ht="10.5">
      <c r="A16" s="56" t="s">
        <v>66</v>
      </c>
      <c r="B16" s="57">
        <v>2</v>
      </c>
      <c r="C16" s="57">
        <v>2</v>
      </c>
      <c r="D16" s="57">
        <v>2</v>
      </c>
      <c r="E16" s="57">
        <v>2</v>
      </c>
      <c r="F16" s="57">
        <v>2</v>
      </c>
      <c r="G16" s="57">
        <v>2</v>
      </c>
      <c r="H16" s="57">
        <v>2</v>
      </c>
      <c r="I16" s="57">
        <v>2</v>
      </c>
      <c r="J16" s="57">
        <v>2</v>
      </c>
      <c r="K16" s="57">
        <v>2</v>
      </c>
      <c r="L16" s="57">
        <v>2</v>
      </c>
      <c r="M16" s="57">
        <v>2</v>
      </c>
    </row>
    <row r="17" spans="1:13" ht="10.5">
      <c r="A17" s="56" t="s">
        <v>67</v>
      </c>
      <c r="B17" s="14">
        <f>SUM(B15:B16)</f>
        <v>20</v>
      </c>
      <c r="C17" s="14">
        <f aca="true" t="shared" si="1" ref="C17:M17">SUM(C15:C16)</f>
        <v>20</v>
      </c>
      <c r="D17" s="14">
        <f t="shared" si="1"/>
        <v>20</v>
      </c>
      <c r="E17" s="14">
        <f t="shared" si="1"/>
        <v>18</v>
      </c>
      <c r="F17" s="14">
        <f t="shared" si="1"/>
        <v>18</v>
      </c>
      <c r="G17" s="14">
        <f t="shared" si="1"/>
        <v>7</v>
      </c>
      <c r="H17" s="14">
        <f t="shared" si="1"/>
        <v>7</v>
      </c>
      <c r="I17" s="14">
        <f t="shared" si="1"/>
        <v>5</v>
      </c>
      <c r="J17" s="14">
        <v>1</v>
      </c>
      <c r="K17" s="14">
        <f t="shared" si="1"/>
        <v>3</v>
      </c>
      <c r="L17" s="14">
        <f t="shared" si="1"/>
        <v>3</v>
      </c>
      <c r="M17" s="14">
        <f t="shared" si="1"/>
        <v>3</v>
      </c>
    </row>
    <row r="18" spans="1:13" ht="10.5">
      <c r="A18" s="56" t="s">
        <v>20</v>
      </c>
      <c r="B18" s="57">
        <v>6</v>
      </c>
      <c r="C18" s="57">
        <v>20</v>
      </c>
      <c r="D18" s="57">
        <v>20</v>
      </c>
      <c r="E18" s="57">
        <v>4</v>
      </c>
      <c r="F18" s="57">
        <v>3</v>
      </c>
      <c r="G18" s="57">
        <v>4</v>
      </c>
      <c r="H18" s="57">
        <v>2</v>
      </c>
      <c r="I18" s="57">
        <v>2</v>
      </c>
      <c r="J18" s="57">
        <v>0</v>
      </c>
      <c r="K18" s="57">
        <v>2</v>
      </c>
      <c r="L18" s="57">
        <v>2</v>
      </c>
      <c r="M18" s="57">
        <v>2</v>
      </c>
    </row>
    <row r="19" spans="1:13" ht="10.5">
      <c r="A19" s="56" t="s">
        <v>63</v>
      </c>
      <c r="B19" s="14">
        <f>SUM(B17-B18)</f>
        <v>14</v>
      </c>
      <c r="C19" s="14">
        <f aca="true" t="shared" si="2" ref="C19:M19">SUM(C17-C18)</f>
        <v>0</v>
      </c>
      <c r="D19" s="14">
        <f t="shared" si="2"/>
        <v>0</v>
      </c>
      <c r="E19" s="14">
        <f t="shared" si="2"/>
        <v>14</v>
      </c>
      <c r="F19" s="14">
        <f t="shared" si="2"/>
        <v>15</v>
      </c>
      <c r="G19" s="14">
        <f t="shared" si="2"/>
        <v>3</v>
      </c>
      <c r="H19" s="14">
        <f t="shared" si="2"/>
        <v>5</v>
      </c>
      <c r="I19" s="14">
        <f t="shared" si="2"/>
        <v>3</v>
      </c>
      <c r="J19" s="14">
        <f t="shared" si="2"/>
        <v>1</v>
      </c>
      <c r="K19" s="14">
        <f t="shared" si="2"/>
        <v>1</v>
      </c>
      <c r="L19" s="14">
        <f t="shared" si="2"/>
        <v>1</v>
      </c>
      <c r="M19" s="14">
        <f t="shared" si="2"/>
        <v>1</v>
      </c>
    </row>
    <row r="20" spans="1:13" ht="10.5">
      <c r="A20" s="15"/>
      <c r="B20" s="15" t="s">
        <v>52</v>
      </c>
      <c r="C20" s="15" t="s">
        <v>53</v>
      </c>
      <c r="D20" s="15" t="s">
        <v>54</v>
      </c>
      <c r="E20" s="15" t="s">
        <v>9</v>
      </c>
      <c r="F20" s="15" t="s">
        <v>10</v>
      </c>
      <c r="G20" s="15" t="s">
        <v>11</v>
      </c>
      <c r="H20" s="15" t="s">
        <v>12</v>
      </c>
      <c r="I20" s="15" t="s">
        <v>13</v>
      </c>
      <c r="J20" s="15" t="s">
        <v>77</v>
      </c>
      <c r="K20" s="15" t="s">
        <v>78</v>
      </c>
      <c r="L20" s="15" t="s">
        <v>79</v>
      </c>
      <c r="M20" s="15" t="s">
        <v>80</v>
      </c>
    </row>
    <row r="21" spans="1:13" ht="10.5">
      <c r="A21" s="56" t="s">
        <v>51</v>
      </c>
      <c r="B21" s="33">
        <f>B19*C23</f>
        <v>22.82</v>
      </c>
      <c r="C21" s="33">
        <f>C19*C23</f>
        <v>0</v>
      </c>
      <c r="D21" s="33">
        <f>D19*C23</f>
        <v>0</v>
      </c>
      <c r="E21" s="33">
        <f aca="true" t="shared" si="3" ref="E21:M21">E19*$C$24</f>
        <v>4.2</v>
      </c>
      <c r="F21" s="33">
        <f t="shared" si="3"/>
        <v>4.5</v>
      </c>
      <c r="G21" s="33">
        <f t="shared" si="3"/>
        <v>0.8999999999999999</v>
      </c>
      <c r="H21" s="33">
        <f t="shared" si="3"/>
        <v>1.5</v>
      </c>
      <c r="I21" s="33">
        <f t="shared" si="3"/>
        <v>0.8999999999999999</v>
      </c>
      <c r="J21" s="33">
        <f t="shared" si="3"/>
        <v>0.3</v>
      </c>
      <c r="K21" s="33">
        <f t="shared" si="3"/>
        <v>0.3</v>
      </c>
      <c r="L21" s="33">
        <f t="shared" si="3"/>
        <v>0.3</v>
      </c>
      <c r="M21" s="33">
        <f t="shared" si="3"/>
        <v>0.3</v>
      </c>
    </row>
    <row r="23" spans="1:9" ht="10.5">
      <c r="A23" s="14" t="s">
        <v>60</v>
      </c>
      <c r="C23" s="33">
        <v>1.63</v>
      </c>
      <c r="F23" s="14" t="s">
        <v>95</v>
      </c>
      <c r="H23" s="14">
        <v>0</v>
      </c>
      <c r="I23" s="14">
        <f>H23*1.67</f>
        <v>0</v>
      </c>
    </row>
    <row r="24" spans="1:9" ht="10.5">
      <c r="A24" s="14" t="s">
        <v>61</v>
      </c>
      <c r="C24" s="33">
        <v>0.3</v>
      </c>
      <c r="E24" s="14" t="s">
        <v>94</v>
      </c>
      <c r="G24" s="48"/>
      <c r="H24" s="48"/>
      <c r="I24" s="54">
        <f>+SUM(B21:M21)</f>
        <v>36.01999999999999</v>
      </c>
    </row>
    <row r="25" spans="1:3" ht="10.5">
      <c r="A25" s="14" t="s">
        <v>93</v>
      </c>
      <c r="C25" s="58">
        <v>1.67</v>
      </c>
    </row>
    <row r="26" spans="1:9" ht="10.5">
      <c r="A26" s="14" t="s">
        <v>125</v>
      </c>
      <c r="E26" s="59" t="s">
        <v>62</v>
      </c>
      <c r="F26" s="60"/>
      <c r="G26" s="60"/>
      <c r="H26" s="60"/>
      <c r="I26" s="61">
        <f>SUM(I23:I25)</f>
        <v>36.01999999999999</v>
      </c>
    </row>
    <row r="27" spans="1:13" ht="12">
      <c r="A27" s="75" t="s">
        <v>126</v>
      </c>
      <c r="B27" s="76"/>
      <c r="C27" s="76"/>
      <c r="K27" s="14" t="s">
        <v>47</v>
      </c>
      <c r="L27" s="14" t="s">
        <v>47</v>
      </c>
      <c r="M27" s="14" t="s">
        <v>47</v>
      </c>
    </row>
    <row r="28" spans="1:5" ht="10.5">
      <c r="A28" s="48"/>
      <c r="D28" s="30" t="s">
        <v>183</v>
      </c>
      <c r="E28" s="48" t="s">
        <v>104</v>
      </c>
    </row>
    <row r="29" spans="1:5" ht="10.5">
      <c r="A29" s="48"/>
      <c r="D29" s="30" t="s">
        <v>184</v>
      </c>
      <c r="E29" s="14" t="s">
        <v>105</v>
      </c>
    </row>
    <row r="30" spans="1:9" ht="10.5">
      <c r="A30" s="56"/>
      <c r="B30" s="33"/>
      <c r="C30" s="33"/>
      <c r="D30" s="33"/>
      <c r="E30" s="14" t="s">
        <v>182</v>
      </c>
      <c r="F30" s="33"/>
      <c r="G30" s="33"/>
      <c r="H30" s="33"/>
      <c r="I30" s="33"/>
    </row>
    <row r="32" ht="10.5">
      <c r="C32" s="33"/>
    </row>
    <row r="33" spans="3:9" ht="10.5">
      <c r="C33" s="33"/>
      <c r="E33" s="48"/>
      <c r="G33" s="48"/>
      <c r="H33" s="48"/>
      <c r="I33" s="62"/>
    </row>
    <row r="36" ht="10.5">
      <c r="B36" s="63"/>
    </row>
    <row r="37" ht="10.5">
      <c r="B37" s="64"/>
    </row>
  </sheetData>
  <sheetProtection/>
  <mergeCells count="3">
    <mergeCell ref="A27:C27"/>
    <mergeCell ref="A2:M2"/>
    <mergeCell ref="A1:M1"/>
  </mergeCells>
  <printOptions/>
  <pageMargins left="0.25" right="0.25" top="0.25" bottom="0.25" header="0.2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R10" sqref="R10"/>
    </sheetView>
  </sheetViews>
  <sheetFormatPr defaultColWidth="11.421875" defaultRowHeight="12.75"/>
  <sheetData>
    <row r="1" spans="1:18" ht="21">
      <c r="A1" s="71" t="s">
        <v>127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14"/>
    </row>
    <row r="2" spans="1:18" ht="97.5">
      <c r="A2" s="13"/>
      <c r="B2" s="20" t="s">
        <v>69</v>
      </c>
      <c r="C2" s="20" t="s">
        <v>74</v>
      </c>
      <c r="D2" s="20" t="s">
        <v>101</v>
      </c>
      <c r="E2" s="20" t="s">
        <v>59</v>
      </c>
      <c r="F2" s="20" t="s">
        <v>194</v>
      </c>
      <c r="G2" s="20" t="s">
        <v>68</v>
      </c>
      <c r="H2" s="20" t="s">
        <v>75</v>
      </c>
      <c r="I2" s="20" t="s">
        <v>37</v>
      </c>
      <c r="J2" s="21" t="s">
        <v>38</v>
      </c>
      <c r="K2" s="21" t="s">
        <v>100</v>
      </c>
      <c r="L2" s="21" t="s">
        <v>0</v>
      </c>
      <c r="M2" s="21" t="s">
        <v>1</v>
      </c>
      <c r="N2" s="21" t="s">
        <v>39</v>
      </c>
      <c r="O2" s="20" t="s">
        <v>102</v>
      </c>
      <c r="P2" s="20" t="s">
        <v>197</v>
      </c>
      <c r="Q2" s="20" t="s">
        <v>103</v>
      </c>
      <c r="R2" s="14"/>
    </row>
    <row r="3" spans="1:18" ht="12">
      <c r="A3" s="14" t="s">
        <v>40</v>
      </c>
      <c r="B3" s="14">
        <v>-58</v>
      </c>
      <c r="C3" s="15">
        <v>245</v>
      </c>
      <c r="D3" s="15">
        <v>245</v>
      </c>
      <c r="E3" s="2">
        <f>D3+C3-B3</f>
        <v>548</v>
      </c>
      <c r="F3" s="22">
        <v>600</v>
      </c>
      <c r="G3" s="15">
        <f aca="true" t="shared" si="0" ref="G3:G14">SUM(B3+F3)</f>
        <v>542</v>
      </c>
      <c r="H3" s="15">
        <v>22</v>
      </c>
      <c r="I3" s="14">
        <v>12</v>
      </c>
      <c r="J3" s="14">
        <v>24</v>
      </c>
      <c r="K3" s="14">
        <v>18</v>
      </c>
      <c r="L3" s="14">
        <f>+L4+L5</f>
        <v>106</v>
      </c>
      <c r="M3" s="14">
        <v>53</v>
      </c>
      <c r="N3" s="14">
        <v>68</v>
      </c>
      <c r="O3" s="14">
        <v>6</v>
      </c>
      <c r="P3">
        <f aca="true" t="shared" si="1" ref="P3:P14">SUM(H3:O3)</f>
        <v>309</v>
      </c>
      <c r="Q3" s="14">
        <f aca="true" t="shared" si="2" ref="Q3:Q14">SUM(G3-P3)</f>
        <v>233</v>
      </c>
      <c r="R3" s="14"/>
    </row>
    <row r="4" spans="1:18" ht="12">
      <c r="A4" s="14" t="s">
        <v>41</v>
      </c>
      <c r="B4" s="14">
        <v>9</v>
      </c>
      <c r="C4" s="15">
        <v>245</v>
      </c>
      <c r="D4" s="15">
        <v>245</v>
      </c>
      <c r="E4" s="15">
        <f aca="true" t="shared" si="3" ref="E4:E10">SUM(C4:D4)-B4</f>
        <v>481</v>
      </c>
      <c r="F4" s="22">
        <v>600</v>
      </c>
      <c r="G4" s="15">
        <f t="shared" si="0"/>
        <v>609</v>
      </c>
      <c r="H4" s="15">
        <v>22</v>
      </c>
      <c r="I4" s="14">
        <v>12</v>
      </c>
      <c r="J4" s="14">
        <v>13</v>
      </c>
      <c r="K4" s="14">
        <v>18</v>
      </c>
      <c r="L4" s="14">
        <v>53</v>
      </c>
      <c r="M4" s="14">
        <v>53</v>
      </c>
      <c r="N4" s="14">
        <v>68</v>
      </c>
      <c r="O4" s="14">
        <v>6</v>
      </c>
      <c r="P4">
        <f t="shared" si="1"/>
        <v>245</v>
      </c>
      <c r="Q4" s="14">
        <f t="shared" si="2"/>
        <v>364</v>
      </c>
      <c r="R4" s="14"/>
    </row>
    <row r="5" spans="1:18" ht="12">
      <c r="A5" s="14" t="s">
        <v>42</v>
      </c>
      <c r="B5" s="14">
        <v>39</v>
      </c>
      <c r="C5" s="15">
        <v>245</v>
      </c>
      <c r="D5" s="15">
        <v>245</v>
      </c>
      <c r="E5" s="15">
        <f t="shared" si="3"/>
        <v>451</v>
      </c>
      <c r="F5" s="22">
        <v>600</v>
      </c>
      <c r="G5" s="15">
        <f t="shared" si="0"/>
        <v>639</v>
      </c>
      <c r="H5" s="15">
        <v>22</v>
      </c>
      <c r="I5" s="14">
        <v>12</v>
      </c>
      <c r="J5" s="14">
        <v>13</v>
      </c>
      <c r="K5" s="14">
        <v>18</v>
      </c>
      <c r="L5" s="14">
        <v>53</v>
      </c>
      <c r="M5" s="14">
        <v>53</v>
      </c>
      <c r="N5" s="14">
        <v>68</v>
      </c>
      <c r="O5" s="14">
        <v>6</v>
      </c>
      <c r="P5">
        <f t="shared" si="1"/>
        <v>245</v>
      </c>
      <c r="Q5" s="14">
        <f t="shared" si="2"/>
        <v>394</v>
      </c>
      <c r="R5" s="14"/>
    </row>
    <row r="6" spans="1:18" ht="12">
      <c r="A6" s="14" t="s">
        <v>43</v>
      </c>
      <c r="B6" s="14">
        <v>36</v>
      </c>
      <c r="C6" s="15">
        <v>245</v>
      </c>
      <c r="D6" s="15">
        <v>245</v>
      </c>
      <c r="E6" s="15">
        <f t="shared" si="3"/>
        <v>454</v>
      </c>
      <c r="F6" s="22">
        <v>125</v>
      </c>
      <c r="G6" s="15">
        <f t="shared" si="0"/>
        <v>161</v>
      </c>
      <c r="H6" s="15">
        <v>22</v>
      </c>
      <c r="I6" s="14">
        <v>12</v>
      </c>
      <c r="J6" s="14">
        <v>13</v>
      </c>
      <c r="K6" s="14">
        <v>18</v>
      </c>
      <c r="L6" s="14">
        <v>53</v>
      </c>
      <c r="M6" s="14">
        <v>53</v>
      </c>
      <c r="N6" s="14">
        <v>68</v>
      </c>
      <c r="O6" s="14">
        <v>6</v>
      </c>
      <c r="P6">
        <f t="shared" si="1"/>
        <v>245</v>
      </c>
      <c r="Q6" s="14">
        <f t="shared" si="2"/>
        <v>-84</v>
      </c>
      <c r="R6" s="14" t="s">
        <v>198</v>
      </c>
    </row>
    <row r="7" spans="1:18" ht="12">
      <c r="A7" s="14" t="s">
        <v>44</v>
      </c>
      <c r="B7" s="14">
        <v>38</v>
      </c>
      <c r="C7" s="15">
        <v>245</v>
      </c>
      <c r="D7" s="15">
        <v>245</v>
      </c>
      <c r="E7" s="15">
        <f>D7+C7-B7</f>
        <v>452</v>
      </c>
      <c r="F7" s="22">
        <v>200</v>
      </c>
      <c r="G7" s="15">
        <f t="shared" si="0"/>
        <v>238</v>
      </c>
      <c r="H7" s="15">
        <v>22</v>
      </c>
      <c r="I7" s="14">
        <v>12</v>
      </c>
      <c r="J7" s="14">
        <v>13</v>
      </c>
      <c r="K7" s="14">
        <v>18</v>
      </c>
      <c r="L7" s="14">
        <v>53</v>
      </c>
      <c r="M7" s="14">
        <v>53</v>
      </c>
      <c r="N7" s="14">
        <v>68</v>
      </c>
      <c r="O7" s="14">
        <v>6</v>
      </c>
      <c r="P7">
        <f t="shared" si="1"/>
        <v>245</v>
      </c>
      <c r="Q7" s="14">
        <f t="shared" si="2"/>
        <v>-7</v>
      </c>
      <c r="R7" s="14" t="s">
        <v>198</v>
      </c>
    </row>
    <row r="8" spans="1:18" ht="12">
      <c r="A8" s="14" t="s">
        <v>45</v>
      </c>
      <c r="B8" s="14">
        <v>63</v>
      </c>
      <c r="C8" s="15">
        <v>245</v>
      </c>
      <c r="D8" s="15">
        <v>245</v>
      </c>
      <c r="E8" s="15">
        <f>D8+C8-B8</f>
        <v>427</v>
      </c>
      <c r="F8" s="22">
        <v>100</v>
      </c>
      <c r="G8" s="15">
        <f t="shared" si="0"/>
        <v>163</v>
      </c>
      <c r="H8" s="15">
        <v>22</v>
      </c>
      <c r="I8" s="14">
        <v>12</v>
      </c>
      <c r="J8" s="14">
        <v>13</v>
      </c>
      <c r="K8" s="14">
        <v>18</v>
      </c>
      <c r="L8" s="14">
        <v>53</v>
      </c>
      <c r="M8" s="14">
        <v>53</v>
      </c>
      <c r="N8" s="14">
        <v>68</v>
      </c>
      <c r="O8" s="14">
        <v>6</v>
      </c>
      <c r="P8">
        <f t="shared" si="1"/>
        <v>245</v>
      </c>
      <c r="Q8" s="14">
        <f t="shared" si="2"/>
        <v>-82</v>
      </c>
      <c r="R8" s="14" t="s">
        <v>198</v>
      </c>
    </row>
    <row r="9" spans="1:18" ht="12">
      <c r="A9" s="14" t="s">
        <v>46</v>
      </c>
      <c r="B9" s="14">
        <v>74</v>
      </c>
      <c r="C9" s="15">
        <v>232</v>
      </c>
      <c r="D9" s="15">
        <v>232</v>
      </c>
      <c r="E9" s="15">
        <f t="shared" si="3"/>
        <v>390</v>
      </c>
      <c r="F9" s="22">
        <v>125</v>
      </c>
      <c r="G9" s="15">
        <f t="shared" si="0"/>
        <v>199</v>
      </c>
      <c r="H9" s="15">
        <v>12</v>
      </c>
      <c r="I9" s="14">
        <v>12</v>
      </c>
      <c r="J9" s="14">
        <v>10</v>
      </c>
      <c r="K9" s="14">
        <v>18</v>
      </c>
      <c r="L9" s="14">
        <v>53</v>
      </c>
      <c r="M9" s="14">
        <v>53</v>
      </c>
      <c r="N9" s="14">
        <v>68</v>
      </c>
      <c r="O9" s="14">
        <v>6</v>
      </c>
      <c r="P9">
        <f t="shared" si="1"/>
        <v>232</v>
      </c>
      <c r="Q9" s="14">
        <f t="shared" si="2"/>
        <v>-33</v>
      </c>
      <c r="R9" s="14" t="s">
        <v>198</v>
      </c>
    </row>
    <row r="10" spans="1:18" ht="12">
      <c r="A10" s="14" t="s">
        <v>55</v>
      </c>
      <c r="B10" s="14">
        <v>106</v>
      </c>
      <c r="C10" s="15">
        <v>232</v>
      </c>
      <c r="D10" s="15">
        <v>232</v>
      </c>
      <c r="E10" s="15">
        <f t="shared" si="3"/>
        <v>358</v>
      </c>
      <c r="F10" s="22">
        <v>125</v>
      </c>
      <c r="G10" s="15">
        <f t="shared" si="0"/>
        <v>231</v>
      </c>
      <c r="H10" s="15">
        <v>12</v>
      </c>
      <c r="I10" s="14">
        <v>12</v>
      </c>
      <c r="J10" s="14">
        <v>10</v>
      </c>
      <c r="K10" s="14">
        <v>18</v>
      </c>
      <c r="L10" s="14">
        <v>53</v>
      </c>
      <c r="M10" s="14">
        <v>53</v>
      </c>
      <c r="N10" s="14">
        <v>68</v>
      </c>
      <c r="O10" s="14">
        <v>6</v>
      </c>
      <c r="P10">
        <f t="shared" si="1"/>
        <v>232</v>
      </c>
      <c r="Q10" s="14">
        <f t="shared" si="2"/>
        <v>-1</v>
      </c>
      <c r="R10" s="14" t="s">
        <v>198</v>
      </c>
    </row>
    <row r="11" spans="1:18" ht="12">
      <c r="A11" s="14" t="s">
        <v>70</v>
      </c>
      <c r="B11" s="14">
        <v>90</v>
      </c>
      <c r="C11" s="15">
        <v>210</v>
      </c>
      <c r="D11" s="15">
        <v>210</v>
      </c>
      <c r="E11" s="15">
        <f>SUM(C11:D11)-B11</f>
        <v>330</v>
      </c>
      <c r="F11" s="22">
        <v>175</v>
      </c>
      <c r="G11" s="15">
        <f t="shared" si="0"/>
        <v>265</v>
      </c>
      <c r="H11" s="15">
        <v>12</v>
      </c>
      <c r="I11" s="14">
        <v>12</v>
      </c>
      <c r="J11" s="14">
        <v>10</v>
      </c>
      <c r="K11" s="14">
        <v>0</v>
      </c>
      <c r="L11" s="14">
        <v>53</v>
      </c>
      <c r="M11" s="14">
        <v>53</v>
      </c>
      <c r="N11" s="14">
        <v>68</v>
      </c>
      <c r="O11" s="14">
        <v>2</v>
      </c>
      <c r="P11" s="14">
        <f t="shared" si="1"/>
        <v>210</v>
      </c>
      <c r="Q11" s="14">
        <f t="shared" si="2"/>
        <v>55</v>
      </c>
      <c r="R11" s="14"/>
    </row>
    <row r="12" spans="1:18" ht="12">
      <c r="A12" s="14" t="s">
        <v>71</v>
      </c>
      <c r="B12" s="14">
        <v>100</v>
      </c>
      <c r="C12" s="15">
        <v>202</v>
      </c>
      <c r="D12" s="15">
        <v>202</v>
      </c>
      <c r="E12" s="15">
        <f>SUM(C12:D12)-B12</f>
        <v>304</v>
      </c>
      <c r="F12" s="22">
        <v>150</v>
      </c>
      <c r="G12" s="15">
        <f t="shared" si="0"/>
        <v>250</v>
      </c>
      <c r="H12" s="15">
        <v>4</v>
      </c>
      <c r="I12" s="14">
        <v>12</v>
      </c>
      <c r="J12" s="14">
        <v>10</v>
      </c>
      <c r="K12" s="14">
        <v>0</v>
      </c>
      <c r="L12" s="14">
        <v>53</v>
      </c>
      <c r="M12" s="14">
        <v>53</v>
      </c>
      <c r="N12" s="14">
        <v>68</v>
      </c>
      <c r="O12" s="14">
        <v>2</v>
      </c>
      <c r="P12" s="14">
        <f t="shared" si="1"/>
        <v>202</v>
      </c>
      <c r="Q12" s="14">
        <f t="shared" si="2"/>
        <v>48</v>
      </c>
      <c r="R12" s="14"/>
    </row>
    <row r="13" spans="1:18" ht="12">
      <c r="A13" s="14" t="s">
        <v>72</v>
      </c>
      <c r="B13" s="14">
        <v>119</v>
      </c>
      <c r="C13" s="15">
        <v>192</v>
      </c>
      <c r="D13" s="15">
        <v>192</v>
      </c>
      <c r="E13" s="15">
        <f>SUM(C13:D13)-B13</f>
        <v>265</v>
      </c>
      <c r="F13" s="22">
        <v>125</v>
      </c>
      <c r="G13" s="15">
        <f t="shared" si="0"/>
        <v>244</v>
      </c>
      <c r="H13" s="15">
        <v>4</v>
      </c>
      <c r="I13" s="14">
        <v>12</v>
      </c>
      <c r="J13" s="14">
        <v>0</v>
      </c>
      <c r="K13" s="14">
        <v>0</v>
      </c>
      <c r="L13" s="14">
        <v>53</v>
      </c>
      <c r="M13" s="14">
        <v>53</v>
      </c>
      <c r="N13" s="14">
        <v>68</v>
      </c>
      <c r="O13" s="14">
        <v>2</v>
      </c>
      <c r="P13" s="14">
        <f t="shared" si="1"/>
        <v>192</v>
      </c>
      <c r="Q13" s="14">
        <f t="shared" si="2"/>
        <v>52</v>
      </c>
      <c r="R13" s="14"/>
    </row>
    <row r="14" spans="1:18" ht="12">
      <c r="A14" s="14" t="s">
        <v>73</v>
      </c>
      <c r="B14" s="14">
        <v>119</v>
      </c>
      <c r="C14" s="15">
        <v>192</v>
      </c>
      <c r="D14" s="15">
        <v>192</v>
      </c>
      <c r="E14" s="15">
        <f>SUM(C14:D14)-B14</f>
        <v>265</v>
      </c>
      <c r="F14" s="22">
        <v>125</v>
      </c>
      <c r="G14" s="15">
        <f t="shared" si="0"/>
        <v>244</v>
      </c>
      <c r="H14" s="15">
        <v>4</v>
      </c>
      <c r="I14" s="14">
        <v>12</v>
      </c>
      <c r="J14" s="14">
        <v>0</v>
      </c>
      <c r="K14" s="14">
        <v>0</v>
      </c>
      <c r="L14" s="14">
        <v>53</v>
      </c>
      <c r="M14" s="14">
        <v>53</v>
      </c>
      <c r="N14" s="14">
        <v>68</v>
      </c>
      <c r="O14" s="14">
        <v>2</v>
      </c>
      <c r="P14" s="14">
        <f t="shared" si="1"/>
        <v>192</v>
      </c>
      <c r="Q14" s="14">
        <f t="shared" si="2"/>
        <v>52</v>
      </c>
      <c r="R14" s="14"/>
    </row>
    <row r="15" spans="1:18" ht="12">
      <c r="A15" s="14"/>
      <c r="B15" s="15"/>
      <c r="C15" s="15"/>
      <c r="D15" s="15"/>
      <c r="E15" s="15"/>
      <c r="F15" s="16"/>
      <c r="G15" s="15"/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">
      <c r="A16" s="14"/>
      <c r="B16" s="15"/>
      <c r="C16" s="15"/>
      <c r="D16" s="15"/>
      <c r="E16" s="15"/>
      <c r="F16" s="16"/>
      <c r="G16" s="15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">
      <c r="A17" s="14" t="s">
        <v>56</v>
      </c>
      <c r="B17" s="14"/>
      <c r="C17" s="15"/>
      <c r="D17" s="15"/>
      <c r="E17" s="15"/>
      <c r="F17" s="16"/>
      <c r="G17" s="15"/>
      <c r="H17" s="15"/>
      <c r="I17" s="14">
        <f>I3+I4+I5</f>
        <v>36</v>
      </c>
      <c r="J17" s="14">
        <f>J3+J4+J5</f>
        <v>50</v>
      </c>
      <c r="K17" s="14">
        <f>K3+K4+K5</f>
        <v>54</v>
      </c>
      <c r="L17" s="14" t="s">
        <v>195</v>
      </c>
      <c r="M17" s="14"/>
      <c r="N17" s="14">
        <v>225</v>
      </c>
      <c r="O17" s="14"/>
      <c r="P17" s="14"/>
      <c r="Q17" s="14"/>
      <c r="R17" s="14"/>
    </row>
    <row r="18" spans="1:18" ht="12">
      <c r="A18" s="14"/>
      <c r="B18" s="14"/>
      <c r="C18" s="15"/>
      <c r="D18" s="15"/>
      <c r="E18" s="15"/>
      <c r="F18" s="15"/>
      <c r="G18" s="15"/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2">
      <c r="A19" s="14" t="s">
        <v>21</v>
      </c>
      <c r="B19" s="14">
        <v>14</v>
      </c>
      <c r="C19" s="17"/>
      <c r="D19" s="14"/>
      <c r="E19" s="17" t="s">
        <v>47</v>
      </c>
      <c r="F19" s="17">
        <v>250</v>
      </c>
      <c r="G19" s="17">
        <v>264</v>
      </c>
      <c r="H19" s="17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2">
      <c r="A20" s="14"/>
      <c r="B20" s="14"/>
      <c r="C20" s="15"/>
      <c r="D20" s="15"/>
      <c r="E20" s="15"/>
      <c r="F20" s="15"/>
      <c r="G20" s="15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2">
      <c r="A21" s="14"/>
      <c r="B21" s="14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14"/>
      <c r="N21" s="14"/>
      <c r="O21" s="14"/>
      <c r="P21" s="14"/>
      <c r="Q21" s="14"/>
      <c r="R21" s="14"/>
    </row>
    <row r="22" spans="1:18" ht="12">
      <c r="A22" s="14" t="s">
        <v>81</v>
      </c>
      <c r="B22" s="14"/>
      <c r="C22" s="14"/>
      <c r="D22" s="15"/>
      <c r="E22" s="15"/>
      <c r="F22" s="15"/>
      <c r="G22" s="15"/>
      <c r="H22" s="15"/>
      <c r="I22" s="14"/>
      <c r="J22" s="14"/>
      <c r="K22" s="14"/>
      <c r="L22" s="14" t="s">
        <v>47</v>
      </c>
      <c r="M22" s="14"/>
      <c r="N22" s="14"/>
      <c r="O22" s="14"/>
      <c r="P22" s="14"/>
      <c r="Q22" s="14"/>
      <c r="R22" s="14"/>
    </row>
    <row r="23" spans="1:18" ht="12">
      <c r="A23" s="14">
        <v>250</v>
      </c>
      <c r="B23" s="14">
        <v>0.95</v>
      </c>
      <c r="C23" s="14">
        <f>B23*A23</f>
        <v>237.5</v>
      </c>
      <c r="D23" s="15"/>
      <c r="E23" s="15"/>
      <c r="F23" s="15"/>
      <c r="G23" s="15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2">
      <c r="A24" s="14">
        <v>500</v>
      </c>
      <c r="B24" s="14">
        <v>0.75</v>
      </c>
      <c r="C24" s="14">
        <f>B24*A24</f>
        <v>375</v>
      </c>
      <c r="D24" s="15"/>
      <c r="E24" s="15"/>
      <c r="F24" s="15"/>
      <c r="G24" s="15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2">
      <c r="A25" s="14"/>
      <c r="B25" s="14"/>
      <c r="C25" s="15"/>
      <c r="D25" s="15"/>
      <c r="E25" s="15"/>
      <c r="F25" s="15"/>
      <c r="G25" s="15"/>
      <c r="H25" s="15"/>
      <c r="I25" s="14"/>
      <c r="J25" s="14"/>
      <c r="K25" s="14"/>
      <c r="O25" s="14"/>
      <c r="P25" s="14"/>
      <c r="Q25" s="14"/>
      <c r="R25" s="14"/>
    </row>
    <row r="26" spans="1:18" ht="12">
      <c r="A26" s="14" t="s">
        <v>48</v>
      </c>
      <c r="B26" s="14"/>
      <c r="C26" s="15"/>
      <c r="D26" s="15"/>
      <c r="E26" s="15"/>
      <c r="F26" s="15"/>
      <c r="G26" s="15"/>
      <c r="H26" s="15"/>
      <c r="I26" s="14"/>
      <c r="J26" s="14"/>
      <c r="K26" s="14"/>
      <c r="O26" s="14"/>
      <c r="P26" s="14"/>
      <c r="Q26" s="14"/>
      <c r="R26" s="14"/>
    </row>
    <row r="27" spans="1:18" ht="12">
      <c r="A27" s="14" t="s">
        <v>50</v>
      </c>
      <c r="B27" s="14"/>
      <c r="C27" s="18">
        <v>0.99</v>
      </c>
      <c r="D27" s="18"/>
      <c r="E27" s="18"/>
      <c r="F27" s="18"/>
      <c r="G27" s="18" t="s">
        <v>9</v>
      </c>
      <c r="H27" s="23">
        <v>125</v>
      </c>
      <c r="I27" s="14"/>
      <c r="J27" s="14"/>
      <c r="K27" s="14"/>
      <c r="O27" s="14"/>
      <c r="P27" s="14"/>
      <c r="Q27" s="14"/>
      <c r="R27" s="14"/>
    </row>
    <row r="28" spans="1:18" ht="12">
      <c r="A28" s="14" t="s">
        <v>49</v>
      </c>
      <c r="B28" s="14"/>
      <c r="C28" s="18">
        <v>0.3</v>
      </c>
      <c r="D28" s="18"/>
      <c r="E28" s="18"/>
      <c r="F28" s="18"/>
      <c r="G28" s="18" t="s">
        <v>10</v>
      </c>
      <c r="H28" s="24">
        <v>200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">
      <c r="A29" s="14" t="s">
        <v>2</v>
      </c>
      <c r="B29" s="14"/>
      <c r="C29" s="19">
        <v>1.67</v>
      </c>
      <c r="D29" s="15"/>
      <c r="E29" s="15"/>
      <c r="F29" s="15"/>
      <c r="G29" s="15" t="s">
        <v>11</v>
      </c>
      <c r="H29" s="15">
        <v>100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">
      <c r="A30" s="14"/>
      <c r="B30" s="14"/>
      <c r="C30" s="15"/>
      <c r="D30" s="15"/>
      <c r="E30" s="15"/>
      <c r="F30" s="15"/>
      <c r="G30" s="15" t="s">
        <v>12</v>
      </c>
      <c r="H30" s="15">
        <v>125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">
      <c r="A31" s="14"/>
      <c r="B31" s="14"/>
      <c r="C31" s="15"/>
      <c r="D31" s="15"/>
      <c r="E31" s="15"/>
      <c r="F31" s="15"/>
      <c r="G31" s="15" t="s">
        <v>13</v>
      </c>
      <c r="H31" s="15">
        <v>125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9" ht="12">
      <c r="A32" s="14"/>
      <c r="B32" s="14"/>
      <c r="C32" s="15">
        <v>1.8</v>
      </c>
      <c r="D32" s="15"/>
      <c r="E32" s="15"/>
      <c r="F32" s="15"/>
      <c r="G32" s="15" t="s">
        <v>77</v>
      </c>
      <c r="H32" s="15">
        <v>175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f>SUM(I32-R32)</f>
        <v>0</v>
      </c>
    </row>
    <row r="33" spans="1:19" ht="12">
      <c r="A33" s="14"/>
      <c r="B33" s="14"/>
      <c r="C33" s="15">
        <v>1.5</v>
      </c>
      <c r="D33" s="15"/>
      <c r="E33" s="15"/>
      <c r="F33" s="15"/>
      <c r="G33" s="15" t="s">
        <v>78</v>
      </c>
      <c r="H33" s="15">
        <v>150</v>
      </c>
      <c r="I33" s="14"/>
      <c r="J33" s="14"/>
      <c r="K33" s="14"/>
      <c r="L33" s="14"/>
      <c r="M33" s="14"/>
      <c r="N33" s="14"/>
      <c r="O33" s="14"/>
      <c r="P33" s="14"/>
      <c r="Q33" s="14">
        <v>548</v>
      </c>
      <c r="R33" s="14"/>
      <c r="S33" s="14">
        <f>SUM(I33-R33)</f>
        <v>0</v>
      </c>
    </row>
    <row r="34" spans="1:19" ht="12">
      <c r="A34" s="14"/>
      <c r="B34" s="14"/>
      <c r="C34" s="15">
        <f>SUM(C32:C33)</f>
        <v>3.3</v>
      </c>
      <c r="D34" s="15"/>
      <c r="E34" s="15"/>
      <c r="F34" s="15"/>
      <c r="G34" s="15" t="s">
        <v>79</v>
      </c>
      <c r="H34" s="15">
        <v>125</v>
      </c>
      <c r="I34" s="14"/>
      <c r="J34" s="14"/>
      <c r="K34" s="14"/>
      <c r="L34" s="14"/>
      <c r="M34" s="14"/>
      <c r="N34" s="14"/>
      <c r="O34" s="14"/>
      <c r="P34" s="14"/>
      <c r="Q34" s="14">
        <v>481</v>
      </c>
      <c r="R34" s="14"/>
      <c r="S34" s="14">
        <f>SUM(I34-R34)</f>
        <v>0</v>
      </c>
    </row>
    <row r="35" spans="1:18" ht="12">
      <c r="A35" s="14"/>
      <c r="B35" s="14"/>
      <c r="C35" s="15"/>
      <c r="D35" s="15"/>
      <c r="E35" s="15"/>
      <c r="F35" s="15"/>
      <c r="G35" s="15" t="s">
        <v>80</v>
      </c>
      <c r="H35" s="15">
        <v>125</v>
      </c>
      <c r="I35" s="14"/>
      <c r="J35" s="14"/>
      <c r="K35" s="14"/>
      <c r="L35" s="14"/>
      <c r="M35" s="14"/>
      <c r="N35" s="14"/>
      <c r="O35" s="14"/>
      <c r="P35" s="14"/>
      <c r="Q35" s="14">
        <v>451</v>
      </c>
      <c r="R35" s="14"/>
    </row>
    <row r="36" spans="1:18" ht="12">
      <c r="A36" s="14"/>
      <c r="B36" s="14"/>
      <c r="C36" s="15"/>
      <c r="D36" s="15"/>
      <c r="E36" s="15"/>
      <c r="F36" s="15"/>
      <c r="G36" s="15"/>
      <c r="H36" s="15">
        <f>SUM(H27:H35)</f>
        <v>1250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ht="12">
      <c r="Q37">
        <f>SUM(Q33:Q36)</f>
        <v>1480</v>
      </c>
    </row>
  </sheetData>
  <sheetProtection/>
  <mergeCells count="3">
    <mergeCell ref="A1:Q1"/>
    <mergeCell ref="C21:I21"/>
    <mergeCell ref="J21:L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Seton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Mary's Hospital</dc:creator>
  <cp:keywords/>
  <dc:description/>
  <cp:lastModifiedBy>Liana Litsky</cp:lastModifiedBy>
  <cp:lastPrinted>2018-09-11T17:43:45Z</cp:lastPrinted>
  <dcterms:created xsi:type="dcterms:W3CDTF">2011-02-01T21:32:12Z</dcterms:created>
  <dcterms:modified xsi:type="dcterms:W3CDTF">2018-09-27T00:11:44Z</dcterms:modified>
  <cp:category/>
  <cp:version/>
  <cp:contentType/>
  <cp:contentStatus/>
</cp:coreProperties>
</file>